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pivotCacheDefinition+xml" PartName="/xl/pivotCache/pivotCacheDefinition1.xml"/>
  <Override ContentType="application/vnd.openxmlformats-officedocument.spreadsheetml.pivotCacheDefinition+xml" PartName="/xl/pivotCache/pivotCacheDefinition2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pivotTable+xml" PartName="/xl/pivotTables/pivotTable1.xml"/>
  <Override ContentType="application/vnd.openxmlformats-officedocument.spreadsheetml.pivotTable+xml" PartName="/xl/pivotTables/pivotTable2.xml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drawingml.chart+xml" PartName="/xl/charts/chart1.xml"/>
  <Override ContentType="application/vnd.openxmlformats-officedocument.drawingml.chart+xml" PartName="/xl/charts/chart3.xml"/>
  <Override ContentType="application/vnd.openxmlformats-officedocument.drawingml.chart+xml" PartName="/xl/charts/chart2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Planilha1" sheetId="1" r:id="rId4"/>
    <sheet state="visible" name="Modificado" sheetId="2" r:id="rId5"/>
    <sheet state="visible" name="Cópia de Planilha1" sheetId="3" r:id="rId6"/>
  </sheets>
  <definedNames/>
  <calcPr/>
  <pivotCaches>
    <pivotCache cacheId="0" r:id="rId7"/>
    <pivotCache cacheId="1" r:id="rId8"/>
  </pivotCaches>
  <extLst>
    <ext uri="GoogleSheetsCustomDataVersion1">
      <go:sheetsCustomData xmlns:go="http://customooxmlschemas.google.com/" r:id="rId9" roundtripDataSignature="AMtx7migyjHN7fyJ8I6kXSlFvh1+Gicqfw=="/>
    </ext>
  </extLst>
</workbook>
</file>

<file path=xl/sharedStrings.xml><?xml version="1.0" encoding="utf-8"?>
<sst xmlns="http://schemas.openxmlformats.org/spreadsheetml/2006/main" count="208" uniqueCount="35">
  <si>
    <t>PROF/MÊS</t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</si>
  <si>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</si>
  <si>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</si>
  <si>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</si>
  <si>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</si>
  <si>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</si>
  <si>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</si>
  <si>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</si>
  <si>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</si>
  <si>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</si>
  <si>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</si>
  <si>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</si>
  <si>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>CLÉCIO</t>
  </si>
  <si>
    <t>-</t>
  </si>
  <si>
    <t>JOHNNY</t>
  </si>
  <si>
    <t>MARCIO</t>
  </si>
  <si>
    <t>GABRIEL GK</t>
  </si>
  <si>
    <t>GABRIEL JF</t>
  </si>
  <si>
    <t>FABIO JP</t>
  </si>
  <si>
    <t>FABIO SE</t>
  </si>
  <si>
    <t>FABIO JD</t>
  </si>
  <si>
    <t>TOTAL DE ATENDIMENTOS</t>
  </si>
  <si>
    <t>Mês/Prof</t>
  </si>
  <si>
    <t>BIANCA</t>
  </si>
  <si>
    <t>Total mês</t>
  </si>
  <si>
    <t>Média mês</t>
  </si>
  <si>
    <t>Total por Prof</t>
  </si>
  <si>
    <t>%</t>
  </si>
  <si>
    <t>BBASE DE CALCULO</t>
  </si>
  <si>
    <t>Gabriel total</t>
  </si>
  <si>
    <t>Fabio total</t>
  </si>
  <si>
    <t>N DE ATENDIMENTOS</t>
  </si>
  <si>
    <t>Soma de %</t>
  </si>
  <si>
    <t>Total geral</t>
  </si>
  <si>
    <t>BBASE DE CALCULO (OCULTAR)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</si>
</sst>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#,##0;\(#,##0\);\-"/>
    <numFmt numFmtId="165" formatCode="_-* #,##0_-;\-* #,##0_-;_-* &quot;-&quot;??_-;_-@"/>
  </numFmts>
  <fonts count="11">
    <font>
      <sz val="12.0"/>
      <color theme="1"/>
      <name val="Calibri"/>
      <scheme val="minor"/>
    </font>
    <font>
      <sz val="12.0"/>
      <color theme="1"/>
      <name val="Arial"/>
    </font>
    <font>
      <b/>
      <sz val="17.0"/>
      <color theme="1"/>
      <name val="Arial"/>
    </font>
    <font>
      <b/>
      <sz val="12.0"/>
      <color theme="1"/>
      <name val="Arial"/>
    </font>
    <font/>
    <font>
      <b/>
      <sz val="14.0"/>
      <color theme="1"/>
      <name val="Arial"/>
    </font>
    <font>
      <b/>
      <sz val="12.0"/>
      <color theme="0"/>
      <name val="Arial"/>
    </font>
    <font>
      <sz val="12.0"/>
      <color theme="1"/>
      <name val="Calibri"/>
    </font>
    <font>
      <b/>
      <sz val="12.0"/>
      <color theme="1"/>
      <name val="Calibri"/>
    </font>
    <font>
      <color theme="1"/>
      <name val="Calibri"/>
      <scheme val="minor"/>
    </font>
    <font>
      <sz val="12.0"/>
      <color theme="0"/>
      <name val="Calibri"/>
    </font>
  </fonts>
  <fills count="7">
    <fill>
      <patternFill patternType="none"/>
    </fill>
    <fill>
      <patternFill patternType="lightGray"/>
    </fill>
    <fill>
      <patternFill patternType="solid">
        <fgColor rgb="FFB4C6E7"/>
        <bgColor rgb="FFB4C6E7"/>
      </patternFill>
    </fill>
    <fill>
      <patternFill patternType="solid">
        <fgColor rgb="FFFEF2CB"/>
        <bgColor rgb="FFFEF2CB"/>
      </patternFill>
    </fill>
    <fill>
      <patternFill patternType="solid">
        <fgColor rgb="FFC5E0B3"/>
        <bgColor rgb="FFC5E0B3"/>
      </patternFill>
    </fill>
    <fill>
      <patternFill patternType="solid">
        <fgColor rgb="FFE2EFD9"/>
        <bgColor rgb="FFE2EFD9"/>
      </patternFill>
    </fill>
    <fill>
      <patternFill patternType="solid">
        <fgColor rgb="FF002060"/>
        <bgColor rgb="FF002060"/>
      </patternFill>
    </fill>
  </fills>
  <borders count="23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/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thin">
        <color rgb="FF000000"/>
      </right>
      <top/>
      <bottom/>
    </border>
    <border>
      <left style="thin">
        <color rgb="FF000000"/>
      </left>
      <right style="thin">
        <color rgb="FF000000"/>
      </right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</border>
  </borders>
  <cellStyleXfs count="1">
    <xf borderId="0" fillId="0" fontId="0" numFmtId="0" applyAlignment="1" applyFont="1"/>
  </cellStyleXfs>
  <cellXfs count="55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2" numFmtId="0" xfId="0" applyAlignment="1" applyFont="1">
      <alignment horizontal="center" shrinkToFit="0" vertical="center" wrapText="1"/>
    </xf>
    <xf borderId="1" fillId="2" fontId="3" numFmtId="0" xfId="0" applyAlignment="1" applyBorder="1" applyFill="1" applyFont="1">
      <alignment horizontal="center" shrinkToFit="0" vertical="center" wrapText="1"/>
    </xf>
    <xf borderId="1" fillId="2" fontId="3" numFmtId="0" xfId="0" applyAlignment="1" applyBorder="1" applyFont="1">
      <alignment horizontal="center" vertical="center"/>
    </xf>
    <xf borderId="1" fillId="3" fontId="3" numFmtId="0" xfId="0" applyAlignment="1" applyBorder="1" applyFill="1" applyFont="1">
      <alignment horizontal="center" vertical="center"/>
    </xf>
    <xf borderId="1" fillId="3" fontId="1" numFmtId="0" xfId="0" applyAlignment="1" applyBorder="1" applyFont="1">
      <alignment horizontal="center" vertical="center"/>
    </xf>
    <xf borderId="1" fillId="0" fontId="1" numFmtId="0" xfId="0" applyAlignment="1" applyBorder="1" applyFont="1">
      <alignment horizontal="center" vertical="center"/>
    </xf>
    <xf borderId="1" fillId="0" fontId="1" numFmtId="0" xfId="0" applyAlignment="1" applyBorder="1" applyFont="1">
      <alignment horizontal="center" readingOrder="0" vertical="center"/>
    </xf>
    <xf borderId="2" fillId="0" fontId="1" numFmtId="0" xfId="0" applyAlignment="1" applyBorder="1" applyFont="1">
      <alignment horizontal="center" vertical="center"/>
    </xf>
    <xf borderId="3" fillId="0" fontId="4" numFmtId="0" xfId="0" applyBorder="1" applyFont="1"/>
    <xf borderId="4" fillId="4" fontId="3" numFmtId="0" xfId="0" applyAlignment="1" applyBorder="1" applyFill="1" applyFont="1">
      <alignment horizontal="center" shrinkToFit="0" vertical="center" wrapText="1"/>
    </xf>
    <xf borderId="5" fillId="0" fontId="4" numFmtId="0" xfId="0" applyBorder="1" applyFont="1"/>
    <xf borderId="6" fillId="5" fontId="5" numFmtId="3" xfId="0" applyAlignment="1" applyBorder="1" applyFill="1" applyFont="1" applyNumberFormat="1">
      <alignment horizontal="center" vertical="center"/>
    </xf>
    <xf borderId="7" fillId="0" fontId="4" numFmtId="0" xfId="0" applyBorder="1" applyFont="1"/>
    <xf borderId="8" fillId="0" fontId="4" numFmtId="0" xfId="0" applyBorder="1" applyFont="1"/>
    <xf borderId="9" fillId="0" fontId="4" numFmtId="0" xfId="0" applyBorder="1" applyFont="1"/>
    <xf borderId="10" fillId="6" fontId="6" numFmtId="0" xfId="0" applyAlignment="1" applyBorder="1" applyFill="1" applyFont="1">
      <alignment horizontal="center" vertical="center"/>
    </xf>
    <xf borderId="11" fillId="6" fontId="6" numFmtId="0" xfId="0" applyAlignment="1" applyBorder="1" applyFont="1">
      <alignment horizontal="center" vertical="center"/>
    </xf>
    <xf borderId="12" fillId="6" fontId="6" numFmtId="0" xfId="0" applyAlignment="1" applyBorder="1" applyFont="1">
      <alignment horizontal="center" vertical="center"/>
    </xf>
    <xf borderId="13" fillId="6" fontId="6" numFmtId="0" xfId="0" applyAlignment="1" applyBorder="1" applyFont="1">
      <alignment horizontal="center" vertical="center"/>
    </xf>
    <xf borderId="1" fillId="6" fontId="6" numFmtId="0" xfId="0" applyAlignment="1" applyBorder="1" applyFont="1">
      <alignment horizontal="center" vertical="center"/>
    </xf>
    <xf borderId="14" fillId="6" fontId="6" numFmtId="0" xfId="0" applyAlignment="1" applyBorder="1" applyFont="1">
      <alignment horizontal="center" vertical="center"/>
    </xf>
    <xf borderId="15" fillId="6" fontId="6" numFmtId="0" xfId="0" applyAlignment="1" applyBorder="1" applyFont="1">
      <alignment horizontal="center" vertical="center"/>
    </xf>
    <xf borderId="16" fillId="0" fontId="6" numFmtId="0" xfId="0" applyAlignment="1" applyBorder="1" applyFont="1">
      <alignment horizontal="center" vertical="center"/>
    </xf>
    <xf borderId="17" fillId="0" fontId="3" numFmtId="0" xfId="0" applyAlignment="1" applyBorder="1" applyFont="1">
      <alignment horizontal="center" vertical="center"/>
    </xf>
    <xf borderId="1" fillId="0" fontId="1" numFmtId="164" xfId="0" applyAlignment="1" applyBorder="1" applyFont="1" applyNumberFormat="1">
      <alignment horizontal="center" vertical="center"/>
    </xf>
    <xf borderId="1" fillId="0" fontId="1" numFmtId="164" xfId="0" applyAlignment="1" applyBorder="1" applyFont="1" applyNumberFormat="1">
      <alignment vertical="center"/>
    </xf>
    <xf borderId="18" fillId="0" fontId="1" numFmtId="164" xfId="0" applyAlignment="1" applyBorder="1" applyFont="1" applyNumberFormat="1">
      <alignment horizontal="center" vertical="center"/>
    </xf>
    <xf borderId="18" fillId="0" fontId="1" numFmtId="165" xfId="0" applyAlignment="1" applyBorder="1" applyFont="1" applyNumberFormat="1">
      <alignment horizontal="center" vertical="center"/>
    </xf>
    <xf borderId="0" fillId="0" fontId="7" numFmtId="9" xfId="0" applyFont="1" applyNumberFormat="1"/>
    <xf borderId="1" fillId="0" fontId="3" numFmtId="0" xfId="0" applyAlignment="1" applyBorder="1" applyFont="1">
      <alignment horizontal="center" vertical="center"/>
    </xf>
    <xf borderId="1" fillId="0" fontId="8" numFmtId="164" xfId="0" applyBorder="1" applyFont="1" applyNumberFormat="1"/>
    <xf borderId="1" fillId="0" fontId="3" numFmtId="0" xfId="0" applyAlignment="1" applyBorder="1" applyFont="1">
      <alignment horizontal="center" readingOrder="0" vertical="center"/>
    </xf>
    <xf borderId="18" fillId="0" fontId="1" numFmtId="164" xfId="0" applyAlignment="1" applyBorder="1" applyFont="1" applyNumberFormat="1">
      <alignment vertical="center"/>
    </xf>
    <xf borderId="18" fillId="0" fontId="1" numFmtId="165" xfId="0" applyAlignment="1" applyBorder="1" applyFont="1" applyNumberFormat="1">
      <alignment vertical="center"/>
    </xf>
    <xf borderId="16" fillId="0" fontId="3" numFmtId="0" xfId="0" applyAlignment="1" applyBorder="1" applyFont="1">
      <alignment horizontal="center" vertical="center"/>
    </xf>
    <xf borderId="0" fillId="0" fontId="7" numFmtId="164" xfId="0" applyFont="1" applyNumberFormat="1"/>
    <xf borderId="19" fillId="0" fontId="3" numFmtId="0" xfId="0" applyAlignment="1" applyBorder="1" applyFont="1">
      <alignment horizontal="center" vertical="center"/>
    </xf>
    <xf borderId="20" fillId="0" fontId="1" numFmtId="164" xfId="0" applyAlignment="1" applyBorder="1" applyFont="1" applyNumberFormat="1">
      <alignment horizontal="center" vertical="center"/>
    </xf>
    <xf borderId="21" fillId="0" fontId="1" numFmtId="164" xfId="0" applyAlignment="1" applyBorder="1" applyFont="1" applyNumberFormat="1">
      <alignment horizontal="center" vertical="center"/>
    </xf>
    <xf borderId="21" fillId="0" fontId="1" numFmtId="165" xfId="0" applyAlignment="1" applyBorder="1" applyFont="1" applyNumberFormat="1">
      <alignment horizontal="center" vertical="center"/>
    </xf>
    <xf borderId="0" fillId="0" fontId="8" numFmtId="0" xfId="0" applyFont="1"/>
    <xf borderId="0" fillId="0" fontId="8" numFmtId="164" xfId="0" applyFont="1" applyNumberFormat="1"/>
    <xf borderId="0" fillId="0" fontId="7" numFmtId="0" xfId="0" applyAlignment="1" applyFont="1">
      <alignment horizontal="center" vertical="center"/>
    </xf>
    <xf borderId="22" fillId="0" fontId="7" numFmtId="0" xfId="0" applyAlignment="1" applyBorder="1" applyFont="1">
      <alignment horizontal="center" vertical="center"/>
    </xf>
    <xf borderId="0" fillId="0" fontId="7" numFmtId="0" xfId="0" applyFont="1"/>
    <xf borderId="0" fillId="0" fontId="9" numFmtId="0" xfId="0" applyFont="1"/>
    <xf borderId="22" fillId="0" fontId="7" numFmtId="165" xfId="0" applyAlignment="1" applyBorder="1" applyFont="1" applyNumberFormat="1">
      <alignment horizontal="center" vertical="center"/>
    </xf>
    <xf borderId="0" fillId="0" fontId="7" numFmtId="0" xfId="0" applyAlignment="1" applyFont="1">
      <alignment horizontal="left"/>
    </xf>
    <xf borderId="0" fillId="0" fontId="9" numFmtId="9" xfId="0" applyFont="1" applyNumberFormat="1"/>
    <xf borderId="0" fillId="0" fontId="10" numFmtId="0" xfId="0" applyAlignment="1" applyFont="1">
      <alignment horizontal="center" vertical="center"/>
    </xf>
    <xf borderId="22" fillId="0" fontId="10" numFmtId="165" xfId="0" applyAlignment="1" applyBorder="1" applyFont="1" applyNumberFormat="1">
      <alignment horizontal="center" vertical="center"/>
    </xf>
    <xf borderId="0" fillId="0" fontId="7" numFmtId="10" xfId="0" applyFont="1" applyNumberFormat="1"/>
    <xf borderId="1" fillId="3" fontId="3" numFmtId="0" xfId="0" applyAlignment="1" applyBorder="1" applyFont="1">
      <alignment horizontal="center" readingOrder="0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customschemas.google.com/relationships/workbookmetadata" Target="metadata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pivotCacheDefinition" Target="pivotCache/pivotCacheDefinition1.xml"/><Relationship Id="rId8" Type="http://schemas.openxmlformats.org/officeDocument/2006/relationships/pivotCacheDefinition" Target="pivotCache/pivotCacheDefinition2.xml"/></Relationships>
</file>

<file path=xl/charts/chart1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plotArea>
      <c:layout/>
      <c:barChart>
        <c:barDir val="col"/>
        <c:ser>
          <c:idx val="0"/>
          <c:order val="0"/>
          <c:tx>
            <c:v>Total</c:v>
          </c:tx>
          <c:spPr>
            <a:solidFill>
              <a:schemeClr val="accent1"/>
            </a:solidFill>
            <a:ln cmpd="sng">
              <a:solidFill>
                <a:srgbClr val="000000"/>
              </a:solidFill>
            </a:ln>
          </c:spPr>
          <c:dLbls>
            <c:numFmt formatCode="General" sourceLinked="1"/>
            <c:txPr>
              <a:bodyPr/>
              <a:lstStyle/>
              <a:p>
                <a:pPr lvl="0">
                  <a:defRPr b="0" i="0" sz="900">
                    <a:latin typeface="+mn-lt"/>
                  </a:defRPr>
                </a:pPr>
              </a:p>
            </c:txPr>
            <c:showLegendKey val="0"/>
            <c:showVal val="1"/>
            <c:showCatName val="0"/>
            <c:showSerName val="0"/>
            <c:showPercent val="0"/>
            <c:showBubbleSize val="0"/>
          </c:dLbls>
          <c:cat>
            <c:strRef>
              <c:f>Modificado!$B$23:$B$35</c:f>
            </c:strRef>
          </c:cat>
          <c:val>
            <c:numRef>
              <c:f>Modificado!$C$23:$C$35</c:f>
              <c:numCache/>
            </c:numRef>
          </c:val>
        </c:ser>
        <c:axId val="1396605198"/>
        <c:axId val="1139267586"/>
      </c:barChart>
      <c:catAx>
        <c:axId val="139660519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spPr/>
        <c:txPr>
          <a:bodyPr/>
          <a:lstStyle/>
          <a:p>
            <a:pPr lvl="0">
              <a:defRPr b="0" i="0" sz="900">
                <a:solidFill>
                  <a:srgbClr val="000000"/>
                </a:solidFill>
                <a:latin typeface="+mn-lt"/>
              </a:defRPr>
            </a:pPr>
          </a:p>
        </c:txPr>
        <c:crossAx val="1139267586"/>
      </c:catAx>
      <c:valAx>
        <c:axId val="1139267586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r>
                  <a:rPr b="0">
                    <a:solidFill>
                      <a:srgbClr val="000000"/>
                    </a:solidFill>
                    <a:latin typeface="+mn-lt"/>
                  </a:rPr>
                  <a:t/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 i="0" sz="900">
                <a:solidFill>
                  <a:srgbClr val="000000"/>
                </a:solidFill>
                <a:latin typeface="+mn-lt"/>
              </a:defRPr>
            </a:pPr>
          </a:p>
        </c:txPr>
        <c:crossAx val="1396605198"/>
      </c:valAx>
    </c:plotArea>
    <c:legend>
      <c:legendPos val="r"/>
      <c:overlay val="0"/>
      <c:txPr>
        <a:bodyPr/>
        <a:lstStyle/>
        <a:p>
          <a:pPr lvl="0">
            <a:defRPr b="0" i="0" sz="900">
              <a:solidFill>
                <a:srgbClr val="1A1A1A"/>
              </a:solidFill>
              <a:latin typeface="+mn-lt"/>
            </a:defRPr>
          </a:pPr>
        </a:p>
      </c:txPr>
    </c:legend>
    <c:plotVisOnly val="1"/>
  </c:chart>
</c:chartSpace>
</file>

<file path=xl/charts/chart2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plotArea>
      <c:layout/>
      <c:pieChart>
        <c:varyColors val="1"/>
        <c:ser>
          <c:idx val="0"/>
          <c:order val="0"/>
          <c:tx>
            <c:strRef>
              <c:f>Modificado!$P$22</c:f>
            </c:strRef>
          </c:tx>
          <c:dPt>
            <c:idx val="0"/>
            <c:spPr>
              <a:solidFill>
                <a:schemeClr val="accent1"/>
              </a:solidFill>
            </c:spPr>
          </c:dPt>
          <c:dPt>
            <c:idx val="1"/>
            <c:spPr>
              <a:solidFill>
                <a:schemeClr val="accent2"/>
              </a:solidFill>
            </c:spPr>
          </c:dPt>
          <c:dPt>
            <c:idx val="2"/>
            <c:spPr>
              <a:solidFill>
                <a:schemeClr val="accent3"/>
              </a:solidFill>
            </c:spPr>
          </c:dPt>
          <c:dPt>
            <c:idx val="3"/>
            <c:spPr>
              <a:solidFill>
                <a:schemeClr val="accent4"/>
              </a:solidFill>
            </c:spPr>
          </c:dPt>
          <c:dPt>
            <c:idx val="4"/>
            <c:spPr>
              <a:solidFill>
                <a:schemeClr val="accent5"/>
              </a:solidFill>
            </c:spPr>
          </c:dPt>
          <c:dPt>
            <c:idx val="5"/>
            <c:spPr>
              <a:solidFill>
                <a:schemeClr val="accent6"/>
              </a:solidFill>
            </c:spPr>
          </c:dPt>
          <c:dPt>
            <c:idx val="6"/>
            <c:spPr>
              <a:solidFill>
                <a:schemeClr val="accent1"/>
              </a:solidFill>
            </c:spPr>
          </c:dPt>
          <c:dPt>
            <c:idx val="7"/>
            <c:spPr>
              <a:solidFill>
                <a:schemeClr val="accent2"/>
              </a:solidFill>
            </c:spPr>
          </c:dPt>
          <c:dPt>
            <c:idx val="8"/>
            <c:spPr>
              <a:solidFill>
                <a:schemeClr val="accent3"/>
              </a:solidFill>
            </c:spPr>
          </c:dPt>
          <c:dPt>
            <c:idx val="9"/>
            <c:spPr>
              <a:solidFill>
                <a:srgbClr val="FFD34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1"/>
          </c:dLbls>
          <c:cat>
            <c:strRef>
              <c:f>Modificado!$O$23:$O$32</c:f>
            </c:strRef>
          </c:cat>
          <c:val>
            <c:numRef>
              <c:f>Modificado!$P$23:$P$32</c:f>
              <c:numCache/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firstSliceAng val="0"/>
      </c:pieChart>
    </c:plotArea>
    <c:legend>
      <c:legendPos val="r"/>
      <c:overlay val="0"/>
      <c:txPr>
        <a:bodyPr/>
        <a:lstStyle/>
        <a:p>
          <a:pPr lvl="0">
            <a:defRPr b="0" i="0" sz="900">
              <a:solidFill>
                <a:srgbClr val="1A1A1A"/>
              </a:solidFill>
              <a:latin typeface="+mn-lt"/>
            </a:defRPr>
          </a:pPr>
        </a:p>
      </c:txPr>
    </c:legend>
    <c:plotVisOnly val="1"/>
  </c:chart>
</c:chartSpace>
</file>

<file path=xl/charts/chart3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plotArea>
      <c:layout/>
      <c:pieChart>
        <c:varyColors val="1"/>
        <c:ser>
          <c:idx val="0"/>
          <c:order val="0"/>
          <c:tx>
            <c:strRef>
              <c:f>Modificado!$P$37:$P$38</c:f>
            </c:strRef>
          </c:tx>
          <c:dPt>
            <c:idx val="0"/>
            <c:spPr>
              <a:solidFill>
                <a:schemeClr val="accent2"/>
              </a:solidFill>
            </c:spPr>
          </c:dPt>
          <c:dPt>
            <c:idx val="1"/>
            <c:spPr>
              <a:solidFill>
                <a:schemeClr val="accent4"/>
              </a:solidFill>
            </c:spPr>
          </c:dPt>
          <c:dPt>
            <c:idx val="2"/>
            <c:spPr>
              <a:solidFill>
                <a:schemeClr val="accent6"/>
              </a:solidFill>
            </c:spPr>
          </c:dPt>
          <c:dPt>
            <c:idx val="3"/>
            <c:spPr>
              <a:solidFill>
                <a:schemeClr val="accent2"/>
              </a:solidFill>
            </c:spPr>
          </c:dPt>
          <c:dPt>
            <c:idx val="4"/>
            <c:spPr>
              <a:solidFill>
                <a:schemeClr val="accent4"/>
              </a:solidFill>
            </c:spPr>
          </c:dPt>
          <c:dPt>
            <c:idx val="5"/>
          </c:dPt>
          <c:dPt>
            <c:idx val="6"/>
          </c:dPt>
          <c:dLbls>
            <c:dLbl>
              <c:idx val="4"/>
              <c:tx>
                <c:rich>
                  <a:bodyPr/>
                  <a:lstStyle/>
                  <a:p>
                    <a:pPr lvl="0">
                      <a:defRPr b="0">
                        <a:solidFill>
                          <a:srgbClr val="000000"/>
                        </a:solidFill>
                        <a:latin typeface="+mn-lt"/>
                      </a:defRPr>
                    </a:pPr>
                    <a:r>
                      <a:rPr b="0">
                        <a:solidFill>
                          <a:srgbClr val="000000"/>
                        </a:solidFill>
                        <a:latin typeface="+mn-lt"/>
                      </a:rPr>
                      <a:t>1%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1"/>
              <c:showBubbleSize val="0"/>
            </c:dLbl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Modificado!$O$39:$O$45</c:f>
            </c:strRef>
          </c:cat>
          <c:val>
            <c:numRef>
              <c:f>Modificado!$P$39:$P$45</c:f>
              <c:numCache/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firstSliceAng val="0"/>
      </c:pieChart>
    </c:plotArea>
    <c:legend>
      <c:legendPos val="r"/>
      <c:overlay val="0"/>
      <c:txPr>
        <a:bodyPr/>
        <a:lstStyle/>
        <a:p>
          <a:pPr lvl="0">
            <a:defRPr b="0" i="0" sz="900">
              <a:solidFill>
                <a:srgbClr val="1A1A1A"/>
              </a:solidFill>
              <a:latin typeface="+mn-lt"/>
            </a:defRPr>
          </a:pPr>
        </a:p>
      </c:txPr>
    </c:legend>
    <c:plotVisOnly val="1"/>
  </c:chart>
</c:chartSpace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chart" Target="../charts/chart2.xml"/><Relationship Id="rId3" Type="http://schemas.openxmlformats.org/officeDocument/2006/relationships/chart" Target="../charts/chart3.xml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3</xdr:col>
      <xdr:colOff>371475</xdr:colOff>
      <xdr:row>1</xdr:row>
      <xdr:rowOff>190500</xdr:rowOff>
    </xdr:from>
    <xdr:ext cx="3819525" cy="742950"/>
    <xdr:sp>
      <xdr:nvSpPr>
        <xdr:cNvPr id="3" name="Shape 3"/>
        <xdr:cNvSpPr txBox="1"/>
      </xdr:nvSpPr>
      <xdr:spPr>
        <a:xfrm>
          <a:off x="3437850" y="3411758"/>
          <a:ext cx="3816301" cy="736484"/>
        </a:xfrm>
        <a:prstGeom prst="rect">
          <a:avLst/>
        </a:prstGeom>
        <a:noFill/>
        <a:ln>
          <a:noFill/>
        </a:ln>
      </xdr:spPr>
      <xdr:txBody>
        <a:bodyPr anchorCtr="0" anchor="ctr" bIns="45700" lIns="91425" spcFirstLastPara="1" rIns="91425" wrap="square" tIns="45700">
          <a:spAutoFit/>
        </a:bodyPr>
        <a:lstStyle/>
        <a:p>
          <a:pPr indent="0" lvl="0" marL="0" rtl="0" algn="ctr">
            <a:spcBef>
              <a:spcPts val="0"/>
            </a:spcBef>
            <a:spcAft>
              <a:spcPts val="0"/>
            </a:spcAft>
            <a:buNone/>
          </a:pPr>
          <a:r>
            <a:rPr b="1" lang="en-US" sz="1800">
              <a:solidFill>
                <a:schemeClr val="dk1"/>
              </a:solidFill>
              <a:latin typeface="Arial"/>
              <a:ea typeface="Arial"/>
              <a:cs typeface="Arial"/>
              <a:sym typeface="Arial"/>
            </a:rPr>
            <a:t>N˚ DE ATENDIMENTOS </a:t>
          </a:r>
          <a:endParaRPr sz="1400"/>
        </a:p>
        <a:p>
          <a:pPr indent="0" lvl="0" marL="0" rtl="0" algn="ctr">
            <a:spcBef>
              <a:spcPts val="0"/>
            </a:spcBef>
            <a:spcAft>
              <a:spcPts val="0"/>
            </a:spcAft>
            <a:buNone/>
          </a:pPr>
          <a:r>
            <a:t/>
          </a:r>
          <a:endParaRPr sz="1100"/>
        </a:p>
        <a:p>
          <a:pPr indent="0" lvl="0" marL="0" rtl="0" algn="ctr">
            <a:spcBef>
              <a:spcPts val="0"/>
            </a:spcBef>
            <a:spcAft>
              <a:spcPts val="0"/>
            </a:spcAft>
            <a:buNone/>
          </a:pPr>
          <a:r>
            <a:rPr i="1" lang="en-US" sz="1400">
              <a:solidFill>
                <a:schemeClr val="dk1"/>
              </a:solidFill>
              <a:latin typeface="Arial"/>
              <a:ea typeface="Arial"/>
              <a:cs typeface="Arial"/>
              <a:sym typeface="Arial"/>
            </a:rPr>
            <a:t>PROJETO XADREZ NA ESCOLA E NA WEB</a:t>
          </a:r>
          <a:endParaRPr sz="1400"/>
        </a:p>
      </xdr:txBody>
    </xdr:sp>
    <xdr:clientData fLocksWithSheet="0"/>
  </xdr:oneCellAnchor>
  <xdr:oneCellAnchor>
    <xdr:from>
      <xdr:col>9</xdr:col>
      <xdr:colOff>514350</xdr:colOff>
      <xdr:row>1</xdr:row>
      <xdr:rowOff>57150</xdr:rowOff>
    </xdr:from>
    <xdr:ext cx="1152525" cy="104775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2</xdr:col>
      <xdr:colOff>76200</xdr:colOff>
      <xdr:row>1</xdr:row>
      <xdr:rowOff>95250</xdr:rowOff>
    </xdr:from>
    <xdr:ext cx="952500" cy="942975"/>
    <xdr:pic>
      <xdr:nvPicPr>
        <xdr:cNvPr id="0" name="image2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3</xdr:col>
      <xdr:colOff>600075</xdr:colOff>
      <xdr:row>20</xdr:row>
      <xdr:rowOff>161925</xdr:rowOff>
    </xdr:from>
    <xdr:ext cx="6515100" cy="2790825"/>
    <xdr:graphicFrame>
      <xdr:nvGraphicFramePr>
        <xdr:cNvPr id="1983709186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1"/>
        </a:graphicData>
      </a:graphic>
    </xdr:graphicFrame>
    <xdr:clientData fLocksWithSheet="0"/>
  </xdr:oneCellAnchor>
  <xdr:oneCellAnchor>
    <xdr:from>
      <xdr:col>17</xdr:col>
      <xdr:colOff>38100</xdr:colOff>
      <xdr:row>18</xdr:row>
      <xdr:rowOff>161925</xdr:rowOff>
    </xdr:from>
    <xdr:ext cx="5048250" cy="2790825"/>
    <xdr:graphicFrame>
      <xdr:nvGraphicFramePr>
        <xdr:cNvPr id="1675229052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2"/>
        </a:graphicData>
      </a:graphic>
    </xdr:graphicFrame>
    <xdr:clientData fLocksWithSheet="0"/>
  </xdr:oneCellAnchor>
  <xdr:oneCellAnchor>
    <xdr:from>
      <xdr:col>17</xdr:col>
      <xdr:colOff>9525</xdr:colOff>
      <xdr:row>35</xdr:row>
      <xdr:rowOff>180975</xdr:rowOff>
    </xdr:from>
    <xdr:ext cx="6019800" cy="3276600"/>
    <xdr:graphicFrame>
      <xdr:nvGraphicFramePr>
        <xdr:cNvPr id="439078393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3"/>
        </a:graphicData>
      </a:graphic>
    </xdr:graphicFrame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3</xdr:col>
      <xdr:colOff>371475</xdr:colOff>
      <xdr:row>1</xdr:row>
      <xdr:rowOff>190500</xdr:rowOff>
    </xdr:from>
    <xdr:ext cx="3819525" cy="742950"/>
    <xdr:sp>
      <xdr:nvSpPr>
        <xdr:cNvPr id="3" name="Shape 3"/>
        <xdr:cNvSpPr txBox="1"/>
      </xdr:nvSpPr>
      <xdr:spPr>
        <a:xfrm>
          <a:off x="3437850" y="3411758"/>
          <a:ext cx="3816301" cy="736484"/>
        </a:xfrm>
        <a:prstGeom prst="rect">
          <a:avLst/>
        </a:prstGeom>
        <a:noFill/>
        <a:ln>
          <a:noFill/>
        </a:ln>
      </xdr:spPr>
      <xdr:txBody>
        <a:bodyPr anchorCtr="0" anchor="ctr" bIns="45700" lIns="91425" spcFirstLastPara="1" rIns="91425" wrap="square" tIns="45700">
          <a:spAutoFit/>
        </a:bodyPr>
        <a:lstStyle/>
        <a:p>
          <a:pPr indent="0" lvl="0" marL="0" rtl="0" algn="ctr">
            <a:spcBef>
              <a:spcPts val="0"/>
            </a:spcBef>
            <a:spcAft>
              <a:spcPts val="0"/>
            </a:spcAft>
            <a:buNone/>
          </a:pPr>
          <a:r>
            <a:rPr b="1" lang="en-US" sz="1800">
              <a:solidFill>
                <a:schemeClr val="dk1"/>
              </a:solidFill>
              <a:latin typeface="Arial"/>
              <a:ea typeface="Arial"/>
              <a:cs typeface="Arial"/>
              <a:sym typeface="Arial"/>
            </a:rPr>
            <a:t>N˚ DE ATENDIMENTOS </a:t>
          </a:r>
          <a:endParaRPr sz="1400"/>
        </a:p>
        <a:p>
          <a:pPr indent="0" lvl="0" marL="0" rtl="0" algn="ctr">
            <a:spcBef>
              <a:spcPts val="0"/>
            </a:spcBef>
            <a:spcAft>
              <a:spcPts val="0"/>
            </a:spcAft>
            <a:buNone/>
          </a:pPr>
          <a:r>
            <a:t/>
          </a:r>
          <a:endParaRPr sz="1100"/>
        </a:p>
        <a:p>
          <a:pPr indent="0" lvl="0" marL="0" rtl="0" algn="ctr">
            <a:spcBef>
              <a:spcPts val="0"/>
            </a:spcBef>
            <a:spcAft>
              <a:spcPts val="0"/>
            </a:spcAft>
            <a:buNone/>
          </a:pPr>
          <a:r>
            <a:rPr i="1" lang="en-US" sz="1400">
              <a:solidFill>
                <a:schemeClr val="dk1"/>
              </a:solidFill>
              <a:latin typeface="Arial"/>
              <a:ea typeface="Arial"/>
              <a:cs typeface="Arial"/>
              <a:sym typeface="Arial"/>
            </a:rPr>
            <a:t>PROJETO XADREZ NA ESCOLA E NA WEB</a:t>
          </a:r>
          <a:endParaRPr sz="1400"/>
        </a:p>
      </xdr:txBody>
    </xdr:sp>
    <xdr:clientData fLocksWithSheet="0"/>
  </xdr:oneCellAnchor>
  <xdr:oneCellAnchor>
    <xdr:from>
      <xdr:col>9</xdr:col>
      <xdr:colOff>514350</xdr:colOff>
      <xdr:row>1</xdr:row>
      <xdr:rowOff>57150</xdr:rowOff>
    </xdr:from>
    <xdr:ext cx="1152525" cy="104775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2</xdr:col>
      <xdr:colOff>76200</xdr:colOff>
      <xdr:row>1</xdr:row>
      <xdr:rowOff>95250</xdr:rowOff>
    </xdr:from>
    <xdr:ext cx="952500" cy="942975"/>
    <xdr:pic>
      <xdr:nvPicPr>
        <xdr:cNvPr id="0" name="image2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pivotCache/_rels/pivotCacheDefinition1.xml.rels><?xml version="1.0" encoding="UTF-8" standalone="yes"?><Relationships xmlns="http://schemas.openxmlformats.org/package/2006/relationships"><Relationship Type="http://schemas.openxmlformats.org/officeDocument/2006/relationships/externalLinkPath" TargetMode="External"/></Relationships>
</file>

<file path=xl/pivotCache/_rels/pivotCacheDefinition2.xml.rels><?xml version="1.0" encoding="UTF-8" standalone="yes"?><Relationships xmlns="http://schemas.openxmlformats.org/package/2006/relationships"><Relationship Type="http://schemas.openxmlformats.org/officeDocument/2006/relationships/externalLinkPath" TargetMode="Externa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 invalid="1" refreshOnLoad="1">
  <cacheSource type="worksheet">
    <worksheetSource ref="B4:L16" sheet="Modificado"/>
  </cacheSource>
  <cacheFields>
    <cacheField name="Mês/Prof" numFmtId="0">
      <sharedItems containsBlank="1">
        <s v="FEV"/>
        <s v="MAR"/>
        <s v="ABR"/>
        <s v="MAI"/>
        <s v="JUN"/>
        <s v="JUL"/>
        <m/>
        <s v="AGO"/>
        <s v="SET"/>
        <s v="OUT"/>
        <s v="NOV"/>
        <s v="DEZ"/>
      </sharedItems>
    </cacheField>
    <cacheField name="CLÉCIO">
      <sharedItems containsBlank="1" containsMixedTypes="1" containsNumber="1" containsInteger="1">
        <n v="177.0"/>
        <n v="138.0"/>
        <n v="119.0"/>
        <n v="94.0"/>
        <s v="-"/>
        <m/>
      </sharedItems>
    </cacheField>
    <cacheField name="BIANCA">
      <sharedItems containsBlank="1" containsMixedTypes="1" containsNumber="1" containsInteger="1">
        <n v="0.0"/>
        <s v="-"/>
        <m/>
        <n v="105.0"/>
        <n v="101.0"/>
        <n v="66.0"/>
        <n v="28.0"/>
      </sharedItems>
    </cacheField>
    <cacheField name="JOHNNY">
      <sharedItems containsBlank="1" containsMixedTypes="1" containsNumber="1" containsInteger="1">
        <s v="-"/>
        <m/>
        <n v="8.0"/>
        <n v="25.0"/>
        <n v="14.0"/>
      </sharedItems>
    </cacheField>
    <cacheField name="MARCIO" numFmtId="164">
      <sharedItems containsString="0" containsBlank="1" containsNumber="1" containsInteger="1">
        <n v="209.0"/>
        <n v="424.0"/>
        <n v="1052.0"/>
        <n v="792.0"/>
        <n v="1182.0"/>
        <n v="555.0"/>
        <m/>
        <n v="657.0"/>
        <n v="711.0"/>
        <n v="814.0"/>
        <n v="587.0"/>
        <n v="431.0"/>
      </sharedItems>
    </cacheField>
    <cacheField name="GABRIEL GK">
      <sharedItems containsBlank="1" containsMixedTypes="1" containsNumber="1" containsInteger="1">
        <s v="-"/>
        <n v="110.0"/>
        <n v="190.0"/>
        <n v="204.0"/>
        <n v="81.0"/>
        <m/>
        <n v="144.0"/>
        <n v="160.0"/>
        <n v="74.0"/>
        <n v="59.0"/>
      </sharedItems>
    </cacheField>
    <cacheField name="GABRIEL JF">
      <sharedItems containsBlank="1" containsMixedTypes="1" containsNumber="1" containsInteger="1">
        <s v="-"/>
        <n v="208.0"/>
        <n v="33.0"/>
        <n v="100.0"/>
        <n v="35.0"/>
        <m/>
        <n v="20.0"/>
        <n v="79.0"/>
        <n v="80.0"/>
        <n v="51.0"/>
      </sharedItems>
    </cacheField>
    <cacheField name="FABIO JP">
      <sharedItems containsBlank="1" containsMixedTypes="1" containsNumber="1" containsInteger="1">
        <n v="56.0"/>
        <n v="69.0"/>
        <n v="132.0"/>
        <n v="129.0"/>
        <s v="-"/>
        <n v="83.0"/>
        <m/>
        <n v="84.0"/>
        <n v="73.0"/>
        <n v="62.0"/>
        <n v="13.0"/>
        <n v="14.0"/>
      </sharedItems>
    </cacheField>
    <cacheField name="FABIO SE">
      <sharedItems containsBlank="1" containsMixedTypes="1" containsNumber="1" containsInteger="1">
        <n v="49.0"/>
        <n v="30.0"/>
        <n v="74.0"/>
        <n v="99.0"/>
        <n v="50.0"/>
        <m/>
        <s v="-"/>
        <n v="72.0"/>
        <n v="14.0"/>
        <n v="34.0"/>
        <n v="12.0"/>
      </sharedItems>
    </cacheField>
    <cacheField name="FABIO JD">
      <sharedItems containsBlank="1" containsMixedTypes="1" containsNumber="1" containsInteger="1">
        <s v="-"/>
        <n v="156.0"/>
        <n v="108.0"/>
        <n v="148.0"/>
        <n v="117.0"/>
        <m/>
        <n v="76.0"/>
        <n v="48.0"/>
        <n v="66.0"/>
        <n v="16.0"/>
      </sharedItems>
    </cacheField>
    <cacheField name="Total mês" numFmtId="165">
      <sharedItems containsString="0" containsBlank="1" containsNumber="1" containsInteger="1">
        <n v="491.0"/>
        <n v="1135.0"/>
        <n v="1708.0"/>
        <n v="1566.0"/>
        <n v="1429.0"/>
        <n v="921.0"/>
        <m/>
        <n v="913.0"/>
        <n v="1301.0"/>
        <n v="1193.0"/>
        <n v="890.0"/>
        <n v="501.0"/>
      </sharedItems>
    </cacheField>
  </cacheFields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 invalid="1" refreshOnLoad="1">
  <cacheSource type="worksheet">
    <worksheetSource ref="O4:AB15" sheet="Modificado"/>
  </cacheSource>
  <cacheFields>
    <cacheField name="Mês/Prof" numFmtId="0">
      <sharedItems>
        <s v="CLÉCIO"/>
        <s v="BBASE DE CALCULO"/>
        <s v="JOHNNY"/>
        <s v="MARCIO"/>
        <s v="GABRIEL GK"/>
        <s v="GABRIEL JF"/>
        <s v="Gabriel total"/>
        <s v="FABIO JP"/>
        <s v="FABIO SE"/>
        <s v="FABIO JD"/>
        <s v="Fabio total"/>
      </sharedItems>
    </cacheField>
    <cacheField name="FEV" numFmtId="164">
      <sharedItems containsSemiMixedTypes="0" containsString="0" containsNumber="1" containsInteger="1">
        <n v="177.0"/>
        <n v="0.0"/>
        <n v="209.0"/>
        <n v="56.0"/>
        <n v="49.0"/>
        <n v="105.0"/>
      </sharedItems>
    </cacheField>
    <cacheField name="MAR" numFmtId="164">
      <sharedItems containsSemiMixedTypes="0" containsString="0" containsNumber="1" containsInteger="1">
        <n v="138.0"/>
        <n v="0.0"/>
        <n v="424.0"/>
        <n v="110.0"/>
        <n v="208.0"/>
        <n v="318.0"/>
        <n v="69.0"/>
        <n v="30.0"/>
        <n v="156.0"/>
        <n v="255.0"/>
      </sharedItems>
    </cacheField>
    <cacheField name="ABR" numFmtId="164">
      <sharedItems containsSemiMixedTypes="0" containsString="0" containsNumber="1" containsInteger="1">
        <n v="119.0"/>
        <n v="0.0"/>
        <n v="1052.0"/>
        <n v="190.0"/>
        <n v="33.0"/>
        <n v="223.0"/>
        <n v="132.0"/>
        <n v="74.0"/>
        <n v="108.0"/>
        <n v="314.0"/>
      </sharedItems>
    </cacheField>
    <cacheField name="MAI" numFmtId="164">
      <sharedItems containsSemiMixedTypes="0" containsString="0" containsNumber="1" containsInteger="1">
        <n v="94.0"/>
        <n v="0.0"/>
        <n v="792.0"/>
        <n v="204.0"/>
        <n v="100.0"/>
        <n v="304.0"/>
        <n v="129.0"/>
        <n v="99.0"/>
        <n v="148.0"/>
        <n v="376.0"/>
      </sharedItems>
    </cacheField>
    <cacheField name="JUN" numFmtId="164">
      <sharedItems containsSemiMixedTypes="0" containsString="0" containsNumber="1" containsInteger="1">
        <n v="0.0"/>
        <n v="1182.0"/>
        <n v="81.0"/>
        <n v="49.0"/>
        <n v="117.0"/>
        <n v="166.0"/>
      </sharedItems>
    </cacheField>
    <cacheField name="JUL" numFmtId="164">
      <sharedItems containsSemiMixedTypes="0" containsString="0" containsNumber="1" containsInteger="1">
        <n v="0.0"/>
        <n v="555.0"/>
        <n v="81.0"/>
        <n v="35.0"/>
        <n v="116.0"/>
        <n v="83.0"/>
        <n v="50.0"/>
        <n v="117.0"/>
        <n v="250.0"/>
      </sharedItems>
    </cacheField>
    <cacheField name="AGO" numFmtId="164">
      <sharedItems containsSemiMixedTypes="0" containsString="0" containsNumber="1" containsInteger="1">
        <n v="0.0"/>
        <n v="8.0"/>
        <n v="657.0"/>
        <n v="144.0"/>
        <n v="20.0"/>
        <n v="164.0"/>
        <n v="84.0"/>
      </sharedItems>
    </cacheField>
    <cacheField name="SET" numFmtId="164">
      <sharedItems containsSemiMixedTypes="0" containsString="0" containsNumber="1" containsInteger="1">
        <n v="0.0"/>
        <n v="105.0"/>
        <n v="25.0"/>
        <n v="711.0"/>
        <n v="160.0"/>
        <n v="79.0"/>
        <n v="239.0"/>
        <n v="73.0"/>
        <n v="72.0"/>
        <n v="76.0"/>
        <n v="221.0"/>
      </sharedItems>
    </cacheField>
    <cacheField name="OUT" numFmtId="164">
      <sharedItems containsSemiMixedTypes="0" containsString="0" containsNumber="1" containsInteger="1">
        <n v="0.0"/>
        <n v="101.0"/>
        <n v="814.0"/>
        <n v="74.0"/>
        <n v="80.0"/>
        <n v="154.0"/>
        <n v="62.0"/>
        <n v="14.0"/>
        <n v="48.0"/>
        <n v="124.0"/>
      </sharedItems>
    </cacheField>
    <cacheField name="NOV" numFmtId="164">
      <sharedItems containsSemiMixedTypes="0" containsString="0" containsNumber="1" containsInteger="1">
        <n v="0.0"/>
        <n v="66.0"/>
        <n v="14.0"/>
        <n v="587.0"/>
        <n v="59.0"/>
        <n v="51.0"/>
        <n v="110.0"/>
        <n v="13.0"/>
        <n v="34.0"/>
        <n v="113.0"/>
      </sharedItems>
    </cacheField>
    <cacheField name="DEZ" numFmtId="164">
      <sharedItems containsSemiMixedTypes="0" containsString="0" containsNumber="1" containsInteger="1">
        <n v="0.0"/>
        <n v="28.0"/>
        <n v="431.0"/>
        <n v="14.0"/>
        <n v="12.0"/>
        <n v="16.0"/>
        <n v="42.0"/>
      </sharedItems>
    </cacheField>
    <cacheField name="Total por Prof" numFmtId="164">
      <sharedItems containsSemiMixedTypes="0" containsString="0" containsNumber="1" containsInteger="1">
        <n v="528.0"/>
        <n v="300.0"/>
        <n v="47.0"/>
        <n v="7414.0"/>
        <n v="1103.0"/>
        <n v="606.0"/>
        <n v="1709.0"/>
        <n v="715.0"/>
        <n v="483.0"/>
        <n v="852.0"/>
        <n v="2050.0"/>
      </sharedItems>
    </cacheField>
    <cacheField name="%" numFmtId="9">
      <sharedItems containsString="0" containsBlank="1" containsNumber="1">
        <n v="0.043824701195219126"/>
        <n v="0.0249003984063745"/>
        <n v="0.003901062416998672"/>
        <n v="0.6153718459495352"/>
        <m/>
        <n v="0.14184926958831343"/>
        <n v="0.17015272244355908"/>
      </sharedItems>
    </cacheField>
  </cacheFields>
</pivotCacheDefinition>
</file>

<file path=xl/pivotTables/_rels/pivotTable1.xml.rels><?xml version="1.0" encoding="UTF-8" standalone="yes"?>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name="Modificado" cacheId="0" dataCaption="" compact="0" compactData="0">
  <location ref="B22:C35" firstHeaderRow="0" firstDataRow="1" firstDataCol="0"/>
  <pivotFields>
    <pivotField name="Mês/Prof" axis="axisRow" compact="0" outline="0" multipleItemSelectionAllowed="1" showAll="0" sortType="ascending">
      <items>
        <item x="6"/>
        <item x="2"/>
        <item x="7"/>
        <item x="11"/>
        <item x="0"/>
        <item x="5"/>
        <item x="4"/>
        <item x="3"/>
        <item x="1"/>
        <item x="10"/>
        <item x="9"/>
        <item x="8"/>
        <item t="default"/>
      </items>
    </pivotField>
    <pivotField name="CLÉCIO" compact="0" outline="0" multipleItemSelectionAllowed="1" showAll="0">
      <items>
        <item x="0"/>
        <item x="1"/>
        <item x="2"/>
        <item x="3"/>
        <item x="4"/>
        <item x="5"/>
        <item t="default"/>
      </items>
    </pivotField>
    <pivotField name="BIANCA" compact="0" outline="0" multipleItemSelectionAllowed="1" showAll="0">
      <items>
        <item x="0"/>
        <item x="1"/>
        <item x="2"/>
        <item x="3"/>
        <item x="4"/>
        <item x="5"/>
        <item x="6"/>
        <item t="default"/>
      </items>
    </pivotField>
    <pivotField name="JOHNNY" compact="0" outline="0" multipleItemSelectionAllowed="1" showAll="0">
      <items>
        <item x="0"/>
        <item x="1"/>
        <item x="2"/>
        <item x="3"/>
        <item x="4"/>
        <item t="default"/>
      </items>
    </pivotField>
    <pivotField name="MARCIO" compact="0" numFmtId="164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name="GABRIEL GK" compact="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t="default"/>
      </items>
    </pivotField>
    <pivotField name="GABRIEL JF" compact="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t="default"/>
      </items>
    </pivotField>
    <pivotField name="FABIO JP" compact="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name="FABIO SE" compact="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t="default"/>
      </items>
    </pivotField>
    <pivotField name="FABIO JD" compact="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t="default"/>
      </items>
    </pivotField>
    <pivotField name="Total mês" dataField="1" compact="0" numFmtId="165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</pivotFields>
  <rowFields>
    <field x="0"/>
  </rowFields>
  <dataFields>
    <dataField name="N DE ATENDIMENTOS" fld="10" baseField="0"/>
  </dataFields>
</pivotTableDefinition>
</file>

<file path=xl/pivotTables/pivotTable2.xml><?xml version="1.0" encoding="utf-8"?>
<pivotTableDefinition xmlns="http://schemas.openxmlformats.org/spreadsheetml/2006/main" name="Modificado 2" cacheId="1" dataCaption="" compact="0" compactData="0">
  <location ref="O37:P43" firstHeaderRow="0" firstDataRow="1" firstDataCol="0"/>
  <pivotFields>
    <pivotField name="Mês/Prof" axis="axisRow" compact="0" outline="0" multipleItemSelectionAllowed="1" showAll="0" sortType="ascending">
      <items>
        <item h="1" x="1"/>
        <item x="0"/>
        <item h="1" x="9"/>
        <item h="1" x="7"/>
        <item h="1" x="8"/>
        <item x="10"/>
        <item h="1" x="4"/>
        <item h="1" x="5"/>
        <item x="6"/>
        <item x="2"/>
        <item x="3"/>
        <item t="default"/>
      </items>
    </pivotField>
    <pivotField name="FEV" compact="0" numFmtId="164" outline="0" multipleItemSelectionAllowed="1" showAll="0">
      <items>
        <item x="0"/>
        <item x="1"/>
        <item x="2"/>
        <item x="3"/>
        <item x="4"/>
        <item x="5"/>
        <item t="default"/>
      </items>
    </pivotField>
    <pivotField name="MAR" compact="0" numFmtId="164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t="default"/>
      </items>
    </pivotField>
    <pivotField name="ABR" compact="0" numFmtId="164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t="default"/>
      </items>
    </pivotField>
    <pivotField name="MAI" compact="0" numFmtId="164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t="default"/>
      </items>
    </pivotField>
    <pivotField name="JUN" compact="0" numFmtId="164" outline="0" multipleItemSelectionAllowed="1" showAll="0">
      <items>
        <item x="0"/>
        <item x="1"/>
        <item x="2"/>
        <item x="3"/>
        <item x="4"/>
        <item x="5"/>
        <item t="default"/>
      </items>
    </pivotField>
    <pivotField name="JUL" compact="0" numFmtId="164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t="default"/>
      </items>
    </pivotField>
    <pivotField name="AGO" compact="0" numFmtId="164" outline="0" multipleItemSelectionAllowed="1" showAll="0">
      <items>
        <item x="0"/>
        <item x="1"/>
        <item x="2"/>
        <item x="3"/>
        <item x="4"/>
        <item x="5"/>
        <item x="6"/>
        <item t="default"/>
      </items>
    </pivotField>
    <pivotField name="SET" compact="0" numFmtId="164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t="default"/>
      </items>
    </pivotField>
    <pivotField name="OUT" compact="0" numFmtId="164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t="default"/>
      </items>
    </pivotField>
    <pivotField name="NOV" compact="0" numFmtId="164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t="default"/>
      </items>
    </pivotField>
    <pivotField name="DEZ" compact="0" numFmtId="164" outline="0" multipleItemSelectionAllowed="1" showAll="0">
      <items>
        <item x="0"/>
        <item x="1"/>
        <item x="2"/>
        <item x="3"/>
        <item x="4"/>
        <item x="5"/>
        <item x="6"/>
        <item t="default"/>
      </items>
    </pivotField>
    <pivotField name="Total por Prof" compact="0" numFmtId="164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t="default"/>
      </items>
    </pivotField>
    <pivotField name="%" dataField="1" compact="0" numFmtId="9" outline="0" multipleItemSelectionAllowed="1" showAll="0">
      <items>
        <item x="0"/>
        <item x="1"/>
        <item x="2"/>
        <item x="3"/>
        <item x="4"/>
        <item x="5"/>
        <item x="6"/>
        <item t="default"/>
      </items>
    </pivotField>
  </pivotFields>
  <rowFields>
    <field x="0"/>
  </rowFields>
  <dataFields>
    <dataField name="Soma de %" fld="13" baseField="0"/>
  </dataFields>
</pivotTableDefinition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pivotTable" Target="../pivotTables/pivotTable1.xml"/><Relationship Id="rId2" Type="http://schemas.openxmlformats.org/officeDocument/2006/relationships/pivotTable" Target="../pivotTables/pivotTable2.xml"/><Relationship Id="rId3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1.22" defaultRowHeight="15.0"/>
  <cols>
    <col customWidth="1" min="1" max="1" width="5.44"/>
    <col customWidth="1" min="2" max="2" width="14.44"/>
    <col customWidth="1" min="3" max="13" width="8.78"/>
    <col customWidth="1" min="14" max="26" width="10.78"/>
  </cols>
  <sheetData>
    <row r="1" ht="52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93.0" customHeight="1">
      <c r="A2" s="1"/>
      <c r="B2" s="1"/>
      <c r="C2" s="2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51.7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15.75" customHeight="1">
      <c r="A4" s="1"/>
      <c r="B4" s="3" t="s">
        <v>0</v>
      </c>
      <c r="C4" s="4" t="s">
        <v>1</v>
      </c>
      <c r="D4" s="4" t="s">
        <v>2</v>
      </c>
      <c r="E4" s="4" t="s">
        <v>3</v>
      </c>
      <c r="F4" s="4" t="s">
        <v>4</v>
      </c>
      <c r="G4" s="4" t="s">
        <v>5</v>
      </c>
      <c r="H4" s="4" t="s">
        <v>6</v>
      </c>
      <c r="I4" s="4" t="s">
        <v>7</v>
      </c>
      <c r="J4" s="4" t="s">
        <v>8</v>
      </c>
      <c r="K4" s="4" t="s">
        <v>9</v>
      </c>
      <c r="L4" s="4" t="s">
        <v>10</v>
      </c>
      <c r="M4" s="4" t="s">
        <v>11</v>
      </c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15.75" customHeight="1">
      <c r="A5" s="1"/>
      <c r="B5" s="5" t="s">
        <v>12</v>
      </c>
      <c r="C5" s="6">
        <v>177.0</v>
      </c>
      <c r="D5" s="6">
        <v>138.0</v>
      </c>
      <c r="E5" s="6">
        <v>119.0</v>
      </c>
      <c r="F5" s="6">
        <v>94.0</v>
      </c>
      <c r="G5" s="6" t="s">
        <v>13</v>
      </c>
      <c r="H5" s="6" t="s">
        <v>13</v>
      </c>
      <c r="I5" s="6" t="s">
        <v>13</v>
      </c>
      <c r="J5" s="6" t="s">
        <v>13</v>
      </c>
      <c r="K5" s="6" t="s">
        <v>13</v>
      </c>
      <c r="L5" s="6" t="s">
        <v>13</v>
      </c>
      <c r="M5" s="6" t="s">
        <v>13</v>
      </c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15.75" customHeight="1">
      <c r="A6" s="1"/>
      <c r="B6" s="5" t="s">
        <v>14</v>
      </c>
      <c r="C6" s="7" t="s">
        <v>13</v>
      </c>
      <c r="D6" s="7" t="s">
        <v>13</v>
      </c>
      <c r="E6" s="7" t="s">
        <v>13</v>
      </c>
      <c r="F6" s="7" t="s">
        <v>13</v>
      </c>
      <c r="G6" s="7" t="s">
        <v>13</v>
      </c>
      <c r="H6" s="7" t="s">
        <v>13</v>
      </c>
      <c r="I6" s="7">
        <v>8.0</v>
      </c>
      <c r="J6" s="8">
        <v>130.0</v>
      </c>
      <c r="K6" s="8">
        <v>101.0</v>
      </c>
      <c r="L6" s="8">
        <v>80.0</v>
      </c>
      <c r="M6" s="8">
        <v>28.0</v>
      </c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15.75" customHeight="1">
      <c r="A7" s="1"/>
      <c r="B7" s="5" t="s">
        <v>15</v>
      </c>
      <c r="C7" s="7">
        <v>209.0</v>
      </c>
      <c r="D7" s="7">
        <v>424.0</v>
      </c>
      <c r="E7" s="7">
        <v>1052.0</v>
      </c>
      <c r="F7" s="7">
        <v>792.0</v>
      </c>
      <c r="G7" s="7">
        <v>1182.0</v>
      </c>
      <c r="H7" s="7">
        <v>555.0</v>
      </c>
      <c r="I7" s="7">
        <v>657.0</v>
      </c>
      <c r="J7" s="7">
        <v>711.0</v>
      </c>
      <c r="K7" s="7">
        <v>814.0</v>
      </c>
      <c r="L7" s="7">
        <v>587.0</v>
      </c>
      <c r="M7" s="7">
        <v>431.0</v>
      </c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ht="15.75" customHeight="1">
      <c r="A8" s="1"/>
      <c r="B8" s="5" t="s">
        <v>16</v>
      </c>
      <c r="C8" s="7" t="s">
        <v>13</v>
      </c>
      <c r="D8" s="7">
        <f>44+66</f>
        <v>110</v>
      </c>
      <c r="E8" s="7">
        <f>13+29+74+29+33+12</f>
        <v>190</v>
      </c>
      <c r="F8" s="7">
        <v>204.0</v>
      </c>
      <c r="G8" s="9">
        <v>162.0</v>
      </c>
      <c r="H8" s="10"/>
      <c r="I8" s="7">
        <v>144.0</v>
      </c>
      <c r="J8" s="7">
        <v>160.0</v>
      </c>
      <c r="K8" s="7">
        <v>74.0</v>
      </c>
      <c r="L8" s="7">
        <v>59.0</v>
      </c>
      <c r="M8" s="7" t="s">
        <v>13</v>
      </c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15.75" customHeight="1">
      <c r="A9" s="1"/>
      <c r="B9" s="5" t="s">
        <v>17</v>
      </c>
      <c r="C9" s="7" t="s">
        <v>13</v>
      </c>
      <c r="D9" s="7">
        <v>208.0</v>
      </c>
      <c r="E9" s="7">
        <v>33.0</v>
      </c>
      <c r="F9" s="7">
        <v>100.0</v>
      </c>
      <c r="G9" s="7" t="s">
        <v>13</v>
      </c>
      <c r="H9" s="9">
        <v>55.0</v>
      </c>
      <c r="I9" s="10"/>
      <c r="J9" s="7">
        <v>79.0</v>
      </c>
      <c r="K9" s="7">
        <v>80.0</v>
      </c>
      <c r="L9" s="7">
        <v>51.0</v>
      </c>
      <c r="M9" s="7" t="s">
        <v>13</v>
      </c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ht="15.75" customHeight="1">
      <c r="A10" s="1"/>
      <c r="B10" s="5" t="s">
        <v>18</v>
      </c>
      <c r="C10" s="7">
        <v>56.0</v>
      </c>
      <c r="D10" s="7">
        <f>57+12</f>
        <v>69</v>
      </c>
      <c r="E10" s="7">
        <f>86+46</f>
        <v>132</v>
      </c>
      <c r="F10" s="7">
        <f>44+68+17</f>
        <v>129</v>
      </c>
      <c r="G10" s="7" t="s">
        <v>13</v>
      </c>
      <c r="H10" s="9">
        <f>66+82+19</f>
        <v>167</v>
      </c>
      <c r="I10" s="10"/>
      <c r="J10" s="7">
        <f>32+28+13</f>
        <v>73</v>
      </c>
      <c r="K10" s="7">
        <f>27+35</f>
        <v>62</v>
      </c>
      <c r="L10" s="7">
        <v>13.0</v>
      </c>
      <c r="M10" s="7">
        <v>14.0</v>
      </c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15.75" customHeight="1">
      <c r="A11" s="1"/>
      <c r="B11" s="5" t="s">
        <v>19</v>
      </c>
      <c r="C11" s="9">
        <v>79.0</v>
      </c>
      <c r="D11" s="10"/>
      <c r="E11" s="7">
        <f>55+19</f>
        <v>74</v>
      </c>
      <c r="F11" s="7">
        <f>69+30</f>
        <v>99</v>
      </c>
      <c r="G11" s="9">
        <v>99.0</v>
      </c>
      <c r="H11" s="10"/>
      <c r="I11" s="7" t="s">
        <v>13</v>
      </c>
      <c r="J11" s="7">
        <f>48+24</f>
        <v>72</v>
      </c>
      <c r="K11" s="7">
        <v>14.0</v>
      </c>
      <c r="L11" s="7">
        <v>34.0</v>
      </c>
      <c r="M11" s="7">
        <v>12.0</v>
      </c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15.75" customHeight="1">
      <c r="A12" s="1"/>
      <c r="B12" s="5" t="s">
        <v>20</v>
      </c>
      <c r="C12" s="7" t="s">
        <v>13</v>
      </c>
      <c r="D12" s="7">
        <f>168-12</f>
        <v>156</v>
      </c>
      <c r="E12" s="7">
        <f>122-14</f>
        <v>108</v>
      </c>
      <c r="F12" s="7">
        <v>148.0</v>
      </c>
      <c r="G12" s="9">
        <f>252-18</f>
        <v>234</v>
      </c>
      <c r="H12" s="10"/>
      <c r="I12" s="7" t="s">
        <v>13</v>
      </c>
      <c r="J12" s="7">
        <f>30+46</f>
        <v>76</v>
      </c>
      <c r="K12" s="7">
        <f>17+31</f>
        <v>48</v>
      </c>
      <c r="L12" s="7">
        <f>50+16</f>
        <v>66</v>
      </c>
      <c r="M12" s="7">
        <v>16.0</v>
      </c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ht="15.75" customHeight="1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ht="15.75" customHeight="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ht="15.75" customHeight="1">
      <c r="A15" s="1"/>
      <c r="B15" s="1"/>
      <c r="C15" s="1"/>
      <c r="D15" s="1"/>
      <c r="E15" s="1"/>
      <c r="F15" s="11" t="s">
        <v>21</v>
      </c>
      <c r="G15" s="12"/>
      <c r="H15" s="13">
        <f>SUM(C5:M12)</f>
        <v>12048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ht="24.0" customHeight="1">
      <c r="A16" s="1"/>
      <c r="B16" s="1"/>
      <c r="C16" s="1"/>
      <c r="D16" s="1"/>
      <c r="E16" s="1"/>
      <c r="F16" s="14"/>
      <c r="G16" s="15"/>
      <c r="H16" s="16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ht="15.75" customHeigh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ht="15.75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ht="15.75" customHeigh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ht="15.75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ht="15.75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ht="15.75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ht="15.75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ht="15.7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ht="15.7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ht="15.7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ht="15.7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ht="15.7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ht="15.7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ht="15.7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ht="15.7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ht="15.7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ht="15.7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ht="15.7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ht="15.7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ht="15.7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15.7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15.7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15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15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15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15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15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15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15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15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15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15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15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15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15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15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15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15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15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15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15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15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15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15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15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15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15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15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15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15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15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15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15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15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15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15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15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15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15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15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15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15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15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15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15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15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15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15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15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15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15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15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15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15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15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15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15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15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15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15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15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15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15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15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15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15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15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15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5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5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5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5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15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5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5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5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5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5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5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5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15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15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5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5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5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5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5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5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15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5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5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5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5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5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5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5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5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5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5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5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5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5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5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5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5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5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5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5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5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5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5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5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5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5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5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5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5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5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5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5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5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5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5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5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5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5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5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5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5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5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5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5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5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5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5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5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5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5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5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5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5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5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5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5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5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5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5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5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5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5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5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5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5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5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5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5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5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5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5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5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5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5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5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5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5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5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5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5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5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5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5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5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5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5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5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5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5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5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5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5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5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5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5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5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5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5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5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5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5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5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5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5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5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5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5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5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5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5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5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5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5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5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5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5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5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5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5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5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5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5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5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5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5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5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5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5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5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5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5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5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5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5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5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5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5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5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5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5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5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5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5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5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5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5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5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5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5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5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5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5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5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5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5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5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5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5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5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5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5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5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5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5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5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5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5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5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5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5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5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5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5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5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5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5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5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5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5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5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5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5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5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5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5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5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5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5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5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5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5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5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5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5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5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5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5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5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5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5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5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5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5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5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5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5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5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5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5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5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5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5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5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5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5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5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5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5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5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5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5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5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5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5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5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5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5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5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5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5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5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5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5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5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5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5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5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5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5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5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5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5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5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5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5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5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5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5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5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5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5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5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5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5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5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5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5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5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5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5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5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5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5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5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5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5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5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5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5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5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5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5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5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5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5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5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5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5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5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5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5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5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5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5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5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5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5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5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5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5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5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5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5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5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5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5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5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5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5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5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5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5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5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5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5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5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5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5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5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5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5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5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5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5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5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5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5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5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5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5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5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5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5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5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5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5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5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5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5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5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5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5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5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5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5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5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5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5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5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5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5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5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5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5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5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5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5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5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5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5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5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5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5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5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5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5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5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5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5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5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5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5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5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5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5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5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5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5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5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5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5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5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5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5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5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5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5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5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5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5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5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5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5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5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5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5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5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5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5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5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5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5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5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5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5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5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5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5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5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5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5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5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5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5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5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5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5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5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5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5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5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5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5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5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5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5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5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5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5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5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5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5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5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5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5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5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5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5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5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5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5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5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5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5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5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5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5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5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5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5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5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5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5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5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5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5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5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5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5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5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5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5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5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5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5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5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5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5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5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5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5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5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5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5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5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5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5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5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5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5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5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5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5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5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5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5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5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5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5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5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5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5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5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5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5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5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5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5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5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5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5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5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5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5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5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5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5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5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5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5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5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5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5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5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5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5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5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5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5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5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5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5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5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5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5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5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5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5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5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5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5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5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5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5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5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5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5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5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5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5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5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5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5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5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5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5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5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5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5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5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5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5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5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5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5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5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5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5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5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5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5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5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5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5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5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5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5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5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5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5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5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5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5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5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5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5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5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5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5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5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5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5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5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5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5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5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5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5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5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5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5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5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5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5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5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5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5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5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5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5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5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5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5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5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5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5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5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5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5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5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5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5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5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5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5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5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5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5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5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5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5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5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5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5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5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5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5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5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5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5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5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5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5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5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5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5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5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5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5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5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5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5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5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5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5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5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5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5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5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5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5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5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5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5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5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5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5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5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5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5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5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5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5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5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5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5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5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5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5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5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5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5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5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5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5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5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5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5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5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5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5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5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5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5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5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5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5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5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5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5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5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5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5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5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5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5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5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5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5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5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5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5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5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5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5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5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5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5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5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5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5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5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5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5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5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5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5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5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5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5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5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5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5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5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5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5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5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5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5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5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5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5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5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5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5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5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5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5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5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5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5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5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5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5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5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5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5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5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5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5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5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5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5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5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5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5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5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5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5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5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5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5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5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5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5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5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5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5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5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5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5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5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5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5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5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5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5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5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5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5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5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5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5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5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5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5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5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5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5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5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5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5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5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5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5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5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5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5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5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5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5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5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5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5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5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5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5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5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5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5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5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5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5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5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5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5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5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5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5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5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5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5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5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5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5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5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5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5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5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5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5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5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5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5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5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5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5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5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5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5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5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5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5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5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5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5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5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5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5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5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5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5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5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5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5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5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5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5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5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5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5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5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5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5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5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5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5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5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5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5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5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5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5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5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5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5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5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5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5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5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5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5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5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5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5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</sheetData>
  <mergeCells count="9">
    <mergeCell ref="F15:G16"/>
    <mergeCell ref="H15:H16"/>
    <mergeCell ref="C2:L2"/>
    <mergeCell ref="G8:H8"/>
    <mergeCell ref="H9:I9"/>
    <mergeCell ref="H10:I10"/>
    <mergeCell ref="C11:D11"/>
    <mergeCell ref="G11:H11"/>
    <mergeCell ref="G12:H12"/>
  </mergeCells>
  <printOptions/>
  <pageMargins bottom="0.787401575" footer="0.0" header="0.0" left="0.511811024" right="0.511811024" top="0.787401575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1.22" defaultRowHeight="15.0"/>
  <cols>
    <col customWidth="1" min="1" max="1" width="8.78"/>
    <col customWidth="1" min="2" max="2" width="10.33"/>
    <col customWidth="1" min="3" max="3" width="19.67"/>
    <col customWidth="1" min="4" max="4" width="8.11"/>
    <col customWidth="1" min="5" max="5" width="9.11"/>
    <col customWidth="1" min="6" max="6" width="8.78"/>
    <col customWidth="1" min="7" max="7" width="13.33"/>
    <col customWidth="1" min="8" max="8" width="12.44"/>
    <col customWidth="1" min="9" max="9" width="9.78"/>
    <col customWidth="1" min="10" max="10" width="10.11"/>
    <col customWidth="1" min="11" max="11" width="10.0"/>
    <col customWidth="1" min="12" max="12" width="10.11"/>
    <col customWidth="1" min="13" max="13" width="11.0"/>
    <col customWidth="1" min="14" max="14" width="8.78"/>
    <col customWidth="1" min="15" max="15" width="12.0"/>
    <col customWidth="1" min="16" max="16" width="8.11"/>
    <col customWidth="1" min="17" max="17" width="12.67"/>
    <col customWidth="1" min="18" max="26" width="8.78"/>
    <col customWidth="1" min="27" max="27" width="14.11"/>
    <col customWidth="1" min="28" max="28" width="14.78"/>
    <col customWidth="1" min="29" max="30" width="8.78"/>
  </cols>
  <sheetData>
    <row r="1" ht="15.75" customHeight="1"/>
    <row r="2" ht="15.75" customHeight="1"/>
    <row r="3" ht="15.75" customHeight="1"/>
    <row r="4" ht="15.75" customHeight="1">
      <c r="B4" s="17" t="s">
        <v>22</v>
      </c>
      <c r="C4" s="18" t="s">
        <v>12</v>
      </c>
      <c r="D4" s="18" t="s">
        <v>23</v>
      </c>
      <c r="E4" s="18" t="s">
        <v>14</v>
      </c>
      <c r="F4" s="18" t="s">
        <v>15</v>
      </c>
      <c r="G4" s="18" t="s">
        <v>16</v>
      </c>
      <c r="H4" s="18" t="s">
        <v>17</v>
      </c>
      <c r="I4" s="18" t="s">
        <v>18</v>
      </c>
      <c r="J4" s="18" t="s">
        <v>19</v>
      </c>
      <c r="K4" s="19" t="s">
        <v>20</v>
      </c>
      <c r="L4" s="19" t="s">
        <v>24</v>
      </c>
      <c r="M4" s="20" t="s">
        <v>25</v>
      </c>
      <c r="O4" s="21" t="s">
        <v>22</v>
      </c>
      <c r="P4" s="22" t="s">
        <v>1</v>
      </c>
      <c r="Q4" s="22" t="s">
        <v>2</v>
      </c>
      <c r="R4" s="22" t="s">
        <v>3</v>
      </c>
      <c r="S4" s="22" t="s">
        <v>4</v>
      </c>
      <c r="T4" s="22" t="s">
        <v>5</v>
      </c>
      <c r="U4" s="22" t="s">
        <v>6</v>
      </c>
      <c r="V4" s="22" t="s">
        <v>7</v>
      </c>
      <c r="W4" s="22" t="s">
        <v>8</v>
      </c>
      <c r="X4" s="22" t="s">
        <v>9</v>
      </c>
      <c r="Y4" s="22" t="s">
        <v>10</v>
      </c>
      <c r="Z4" s="22" t="s">
        <v>11</v>
      </c>
      <c r="AA4" s="23" t="s">
        <v>26</v>
      </c>
      <c r="AB4" s="23" t="s">
        <v>27</v>
      </c>
      <c r="AC4" s="24"/>
      <c r="AD4" s="24"/>
    </row>
    <row r="5" ht="15.75" customHeight="1">
      <c r="B5" s="25" t="s">
        <v>1</v>
      </c>
      <c r="C5" s="26">
        <v>177.0</v>
      </c>
      <c r="D5" s="26">
        <v>0.0</v>
      </c>
      <c r="E5" s="26" t="s">
        <v>13</v>
      </c>
      <c r="F5" s="26">
        <v>209.0</v>
      </c>
      <c r="G5" s="26" t="s">
        <v>13</v>
      </c>
      <c r="H5" s="26" t="s">
        <v>13</v>
      </c>
      <c r="I5" s="26">
        <v>56.0</v>
      </c>
      <c r="J5" s="27">
        <v>49.0</v>
      </c>
      <c r="K5" s="28" t="s">
        <v>13</v>
      </c>
      <c r="L5" s="29">
        <f t="shared" ref="L5:L10" si="1">SUM(C5:K5)</f>
        <v>491</v>
      </c>
      <c r="M5" s="30"/>
      <c r="O5" s="31" t="s">
        <v>12</v>
      </c>
      <c r="P5" s="26">
        <v>177.0</v>
      </c>
      <c r="Q5" s="26">
        <v>138.0</v>
      </c>
      <c r="R5" s="26">
        <v>119.0</v>
      </c>
      <c r="S5" s="26">
        <v>94.0</v>
      </c>
      <c r="T5" s="26">
        <v>0.0</v>
      </c>
      <c r="U5" s="26">
        <v>0.0</v>
      </c>
      <c r="V5" s="26">
        <v>0.0</v>
      </c>
      <c r="W5" s="26">
        <v>0.0</v>
      </c>
      <c r="X5" s="26">
        <v>0.0</v>
      </c>
      <c r="Y5" s="26">
        <v>0.0</v>
      </c>
      <c r="Z5" s="26">
        <v>0.0</v>
      </c>
      <c r="AA5" s="32">
        <f t="shared" ref="AA5:AA10" si="2">SUM(P5:Z5)</f>
        <v>528</v>
      </c>
      <c r="AB5" s="30">
        <f t="shared" ref="AB5:AB8" si="3">AA5/SUM($AA$15,$AA$11,$AA$5:$AA$8)</f>
        <v>0.0438247012</v>
      </c>
    </row>
    <row r="6" ht="15.75" customHeight="1">
      <c r="B6" s="25" t="s">
        <v>2</v>
      </c>
      <c r="C6" s="26">
        <v>138.0</v>
      </c>
      <c r="D6" s="26" t="s">
        <v>13</v>
      </c>
      <c r="E6" s="26" t="s">
        <v>13</v>
      </c>
      <c r="F6" s="26">
        <v>424.0</v>
      </c>
      <c r="G6" s="26">
        <f>44+66</f>
        <v>110</v>
      </c>
      <c r="H6" s="26">
        <v>208.0</v>
      </c>
      <c r="I6" s="26">
        <f>57+12</f>
        <v>69</v>
      </c>
      <c r="J6" s="27">
        <v>30.0</v>
      </c>
      <c r="K6" s="28">
        <f>168-12</f>
        <v>156</v>
      </c>
      <c r="L6" s="29">
        <f t="shared" si="1"/>
        <v>1135</v>
      </c>
      <c r="M6" s="30"/>
      <c r="O6" s="33" t="s">
        <v>28</v>
      </c>
      <c r="P6" s="26">
        <v>0.0</v>
      </c>
      <c r="Q6" s="26">
        <v>0.0</v>
      </c>
      <c r="R6" s="26">
        <v>0.0</v>
      </c>
      <c r="S6" s="26">
        <v>0.0</v>
      </c>
      <c r="T6" s="26">
        <v>0.0</v>
      </c>
      <c r="U6" s="26">
        <v>0.0</v>
      </c>
      <c r="V6" s="26">
        <v>0.0</v>
      </c>
      <c r="W6" s="26">
        <v>105.0</v>
      </c>
      <c r="X6" s="26">
        <v>101.0</v>
      </c>
      <c r="Y6" s="26">
        <v>66.0</v>
      </c>
      <c r="Z6" s="26">
        <v>28.0</v>
      </c>
      <c r="AA6" s="32">
        <f t="shared" si="2"/>
        <v>300</v>
      </c>
      <c r="AB6" s="30">
        <f t="shared" si="3"/>
        <v>0.02490039841</v>
      </c>
    </row>
    <row r="7" ht="15.75" customHeight="1">
      <c r="B7" s="25" t="s">
        <v>3</v>
      </c>
      <c r="C7" s="26">
        <v>119.0</v>
      </c>
      <c r="D7" s="26" t="s">
        <v>13</v>
      </c>
      <c r="E7" s="26" t="s">
        <v>13</v>
      </c>
      <c r="F7" s="26">
        <v>1052.0</v>
      </c>
      <c r="G7" s="26">
        <f>13+29+74+29+33+12</f>
        <v>190</v>
      </c>
      <c r="H7" s="26">
        <v>33.0</v>
      </c>
      <c r="I7" s="26">
        <f>86+46</f>
        <v>132</v>
      </c>
      <c r="J7" s="26">
        <f>55+19</f>
        <v>74</v>
      </c>
      <c r="K7" s="28">
        <f>122-14</f>
        <v>108</v>
      </c>
      <c r="L7" s="29">
        <f t="shared" si="1"/>
        <v>1708</v>
      </c>
      <c r="M7" s="30"/>
      <c r="O7" s="31" t="s">
        <v>14</v>
      </c>
      <c r="P7" s="26">
        <v>0.0</v>
      </c>
      <c r="Q7" s="26">
        <v>0.0</v>
      </c>
      <c r="R7" s="26">
        <v>0.0</v>
      </c>
      <c r="S7" s="26">
        <v>0.0</v>
      </c>
      <c r="T7" s="26">
        <v>0.0</v>
      </c>
      <c r="U7" s="26">
        <v>0.0</v>
      </c>
      <c r="V7" s="26">
        <v>8.0</v>
      </c>
      <c r="W7" s="26">
        <v>25.0</v>
      </c>
      <c r="X7" s="26">
        <v>0.0</v>
      </c>
      <c r="Y7" s="26">
        <v>14.0</v>
      </c>
      <c r="Z7" s="26">
        <v>0.0</v>
      </c>
      <c r="AA7" s="32">
        <f t="shared" si="2"/>
        <v>47</v>
      </c>
      <c r="AB7" s="30">
        <f t="shared" si="3"/>
        <v>0.003901062417</v>
      </c>
    </row>
    <row r="8" ht="15.75" customHeight="1">
      <c r="B8" s="25" t="s">
        <v>4</v>
      </c>
      <c r="C8" s="26">
        <v>94.0</v>
      </c>
      <c r="D8" s="26" t="s">
        <v>13</v>
      </c>
      <c r="E8" s="26" t="s">
        <v>13</v>
      </c>
      <c r="F8" s="26">
        <v>792.0</v>
      </c>
      <c r="G8" s="26">
        <v>204.0</v>
      </c>
      <c r="H8" s="26">
        <v>100.0</v>
      </c>
      <c r="I8" s="26">
        <f>44+68+17</f>
        <v>129</v>
      </c>
      <c r="J8" s="26">
        <f>69+30</f>
        <v>99</v>
      </c>
      <c r="K8" s="28">
        <v>148.0</v>
      </c>
      <c r="L8" s="29">
        <f t="shared" si="1"/>
        <v>1566</v>
      </c>
      <c r="M8" s="30"/>
      <c r="O8" s="31" t="s">
        <v>15</v>
      </c>
      <c r="P8" s="26">
        <v>209.0</v>
      </c>
      <c r="Q8" s="26">
        <v>424.0</v>
      </c>
      <c r="R8" s="26">
        <v>1052.0</v>
      </c>
      <c r="S8" s="26">
        <v>792.0</v>
      </c>
      <c r="T8" s="26">
        <v>1182.0</v>
      </c>
      <c r="U8" s="26">
        <v>555.0</v>
      </c>
      <c r="V8" s="26">
        <v>657.0</v>
      </c>
      <c r="W8" s="26">
        <v>711.0</v>
      </c>
      <c r="X8" s="26">
        <v>814.0</v>
      </c>
      <c r="Y8" s="26">
        <v>587.0</v>
      </c>
      <c r="Z8" s="26">
        <v>431.0</v>
      </c>
      <c r="AA8" s="32">
        <f t="shared" si="2"/>
        <v>7414</v>
      </c>
      <c r="AB8" s="30">
        <f t="shared" si="3"/>
        <v>0.6153718459</v>
      </c>
    </row>
    <row r="9" ht="15.75" customHeight="1">
      <c r="B9" s="25" t="s">
        <v>5</v>
      </c>
      <c r="C9" s="26" t="s">
        <v>13</v>
      </c>
      <c r="D9" s="26" t="s">
        <v>13</v>
      </c>
      <c r="E9" s="26" t="s">
        <v>13</v>
      </c>
      <c r="F9" s="26">
        <v>1182.0</v>
      </c>
      <c r="G9" s="27">
        <v>81.0</v>
      </c>
      <c r="H9" s="26" t="s">
        <v>13</v>
      </c>
      <c r="I9" s="26" t="s">
        <v>13</v>
      </c>
      <c r="J9" s="27">
        <v>49.0</v>
      </c>
      <c r="K9" s="34">
        <v>117.0</v>
      </c>
      <c r="L9" s="35">
        <f t="shared" si="1"/>
        <v>1429</v>
      </c>
      <c r="M9" s="30"/>
      <c r="O9" s="31" t="s">
        <v>16</v>
      </c>
      <c r="P9" s="26">
        <v>0.0</v>
      </c>
      <c r="Q9" s="26">
        <v>110.0</v>
      </c>
      <c r="R9" s="26">
        <v>190.0</v>
      </c>
      <c r="S9" s="26">
        <v>204.0</v>
      </c>
      <c r="T9" s="27">
        <v>81.0</v>
      </c>
      <c r="U9" s="27">
        <v>81.0</v>
      </c>
      <c r="V9" s="26">
        <v>144.0</v>
      </c>
      <c r="W9" s="26">
        <v>160.0</v>
      </c>
      <c r="X9" s="26">
        <v>74.0</v>
      </c>
      <c r="Y9" s="26">
        <v>59.0</v>
      </c>
      <c r="Z9" s="26">
        <v>0.0</v>
      </c>
      <c r="AA9" s="32">
        <f t="shared" si="2"/>
        <v>1103</v>
      </c>
      <c r="AB9" s="30"/>
    </row>
    <row r="10" ht="15.75" customHeight="1">
      <c r="B10" s="25" t="s">
        <v>6</v>
      </c>
      <c r="C10" s="26" t="s">
        <v>13</v>
      </c>
      <c r="D10" s="26" t="s">
        <v>13</v>
      </c>
      <c r="E10" s="26" t="s">
        <v>13</v>
      </c>
      <c r="F10" s="26">
        <v>555.0</v>
      </c>
      <c r="G10" s="27">
        <v>81.0</v>
      </c>
      <c r="H10" s="27">
        <v>35.0</v>
      </c>
      <c r="I10" s="27">
        <v>83.0</v>
      </c>
      <c r="J10" s="27">
        <v>50.0</v>
      </c>
      <c r="K10" s="34">
        <v>117.0</v>
      </c>
      <c r="L10" s="35">
        <f t="shared" si="1"/>
        <v>921</v>
      </c>
      <c r="M10" s="30"/>
      <c r="O10" s="31" t="s">
        <v>17</v>
      </c>
      <c r="P10" s="26">
        <v>0.0</v>
      </c>
      <c r="Q10" s="26">
        <v>208.0</v>
      </c>
      <c r="R10" s="26">
        <v>33.0</v>
      </c>
      <c r="S10" s="26">
        <v>100.0</v>
      </c>
      <c r="T10" s="26">
        <v>0.0</v>
      </c>
      <c r="U10" s="27">
        <v>35.0</v>
      </c>
      <c r="V10" s="27">
        <v>20.0</v>
      </c>
      <c r="W10" s="26">
        <v>79.0</v>
      </c>
      <c r="X10" s="26">
        <v>80.0</v>
      </c>
      <c r="Y10" s="26">
        <v>51.0</v>
      </c>
      <c r="Z10" s="26">
        <v>0.0</v>
      </c>
      <c r="AA10" s="32">
        <f t="shared" si="2"/>
        <v>606</v>
      </c>
      <c r="AB10" s="30"/>
    </row>
    <row r="11" ht="15.75" customHeight="1">
      <c r="B11" s="25"/>
      <c r="C11" s="26"/>
      <c r="D11" s="26"/>
      <c r="E11" s="26"/>
      <c r="F11" s="26"/>
      <c r="G11" s="27"/>
      <c r="H11" s="27"/>
      <c r="I11" s="27"/>
      <c r="J11" s="27"/>
      <c r="K11" s="34"/>
      <c r="L11" s="35"/>
      <c r="M11" s="30"/>
      <c r="O11" s="31" t="s">
        <v>29</v>
      </c>
      <c r="P11" s="26">
        <f t="shared" ref="P11:AA11" si="4">P9+P10</f>
        <v>0</v>
      </c>
      <c r="Q11" s="26">
        <f t="shared" si="4"/>
        <v>318</v>
      </c>
      <c r="R11" s="26">
        <f t="shared" si="4"/>
        <v>223</v>
      </c>
      <c r="S11" s="26">
        <f t="shared" si="4"/>
        <v>304</v>
      </c>
      <c r="T11" s="26">
        <f t="shared" si="4"/>
        <v>81</v>
      </c>
      <c r="U11" s="26">
        <f t="shared" si="4"/>
        <v>116</v>
      </c>
      <c r="V11" s="26">
        <f t="shared" si="4"/>
        <v>164</v>
      </c>
      <c r="W11" s="26">
        <f t="shared" si="4"/>
        <v>239</v>
      </c>
      <c r="X11" s="26">
        <f t="shared" si="4"/>
        <v>154</v>
      </c>
      <c r="Y11" s="26">
        <f t="shared" si="4"/>
        <v>110</v>
      </c>
      <c r="Z11" s="26">
        <f t="shared" si="4"/>
        <v>0</v>
      </c>
      <c r="AA11" s="26">
        <f t="shared" si="4"/>
        <v>1709</v>
      </c>
      <c r="AB11" s="30">
        <f>AA11/SUM($AA$15,$AA$11,$AA$5:$AA$8)</f>
        <v>0.1418492696</v>
      </c>
    </row>
    <row r="12" ht="15.75" customHeight="1">
      <c r="B12" s="25" t="s">
        <v>7</v>
      </c>
      <c r="C12" s="26" t="s">
        <v>13</v>
      </c>
      <c r="D12" s="26" t="s">
        <v>13</v>
      </c>
      <c r="E12" s="26">
        <v>8.0</v>
      </c>
      <c r="F12" s="26">
        <v>657.0</v>
      </c>
      <c r="G12" s="26">
        <v>144.0</v>
      </c>
      <c r="H12" s="27">
        <v>20.0</v>
      </c>
      <c r="I12" s="27">
        <v>84.0</v>
      </c>
      <c r="J12" s="26" t="s">
        <v>13</v>
      </c>
      <c r="K12" s="28" t="s">
        <v>13</v>
      </c>
      <c r="L12" s="29">
        <f t="shared" ref="L12:L16" si="5">SUM(C12:K12)</f>
        <v>913</v>
      </c>
      <c r="M12" s="30"/>
      <c r="O12" s="31" t="s">
        <v>18</v>
      </c>
      <c r="P12" s="26">
        <v>56.0</v>
      </c>
      <c r="Q12" s="26">
        <v>69.0</v>
      </c>
      <c r="R12" s="26">
        <v>132.0</v>
      </c>
      <c r="S12" s="26">
        <v>129.0</v>
      </c>
      <c r="T12" s="26">
        <v>0.0</v>
      </c>
      <c r="U12" s="27">
        <v>83.0</v>
      </c>
      <c r="V12" s="27">
        <v>84.0</v>
      </c>
      <c r="W12" s="26">
        <v>73.0</v>
      </c>
      <c r="X12" s="26">
        <v>62.0</v>
      </c>
      <c r="Y12" s="26">
        <v>13.0</v>
      </c>
      <c r="Z12" s="26">
        <v>14.0</v>
      </c>
      <c r="AA12" s="32">
        <f t="shared" ref="AA12:AA14" si="6">SUM(P12:Z12)</f>
        <v>715</v>
      </c>
      <c r="AB12" s="30"/>
    </row>
    <row r="13" ht="15.75" customHeight="1">
      <c r="B13" s="25" t="s">
        <v>8</v>
      </c>
      <c r="C13" s="26" t="s">
        <v>13</v>
      </c>
      <c r="D13" s="26">
        <v>105.0</v>
      </c>
      <c r="E13" s="26">
        <v>25.0</v>
      </c>
      <c r="F13" s="26">
        <v>711.0</v>
      </c>
      <c r="G13" s="26">
        <v>160.0</v>
      </c>
      <c r="H13" s="26">
        <v>79.0</v>
      </c>
      <c r="I13" s="26">
        <f>32+28+13</f>
        <v>73</v>
      </c>
      <c r="J13" s="26">
        <f>48+24</f>
        <v>72</v>
      </c>
      <c r="K13" s="28">
        <f>30+46</f>
        <v>76</v>
      </c>
      <c r="L13" s="29">
        <f t="shared" si="5"/>
        <v>1301</v>
      </c>
      <c r="M13" s="30"/>
      <c r="O13" s="31" t="s">
        <v>19</v>
      </c>
      <c r="P13" s="27">
        <v>49.0</v>
      </c>
      <c r="Q13" s="27">
        <v>30.0</v>
      </c>
      <c r="R13" s="26">
        <v>74.0</v>
      </c>
      <c r="S13" s="26">
        <v>99.0</v>
      </c>
      <c r="T13" s="27">
        <v>49.0</v>
      </c>
      <c r="U13" s="27">
        <v>50.0</v>
      </c>
      <c r="V13" s="26">
        <v>0.0</v>
      </c>
      <c r="W13" s="26">
        <v>72.0</v>
      </c>
      <c r="X13" s="26">
        <v>14.0</v>
      </c>
      <c r="Y13" s="26">
        <v>34.0</v>
      </c>
      <c r="Z13" s="26">
        <v>12.0</v>
      </c>
      <c r="AA13" s="32">
        <f t="shared" si="6"/>
        <v>483</v>
      </c>
      <c r="AB13" s="30"/>
    </row>
    <row r="14" ht="15.75" customHeight="1">
      <c r="B14" s="25" t="s">
        <v>9</v>
      </c>
      <c r="C14" s="26" t="s">
        <v>13</v>
      </c>
      <c r="D14" s="26">
        <v>101.0</v>
      </c>
      <c r="E14" s="26" t="s">
        <v>13</v>
      </c>
      <c r="F14" s="26">
        <v>814.0</v>
      </c>
      <c r="G14" s="26">
        <v>74.0</v>
      </c>
      <c r="H14" s="26">
        <v>80.0</v>
      </c>
      <c r="I14" s="26">
        <f>27+35</f>
        <v>62</v>
      </c>
      <c r="J14" s="26">
        <v>14.0</v>
      </c>
      <c r="K14" s="28">
        <f>17+31</f>
        <v>48</v>
      </c>
      <c r="L14" s="29">
        <f t="shared" si="5"/>
        <v>1193</v>
      </c>
      <c r="M14" s="30"/>
      <c r="O14" s="31" t="s">
        <v>20</v>
      </c>
      <c r="P14" s="26">
        <v>0.0</v>
      </c>
      <c r="Q14" s="26">
        <v>156.0</v>
      </c>
      <c r="R14" s="26">
        <v>108.0</v>
      </c>
      <c r="S14" s="26">
        <v>148.0</v>
      </c>
      <c r="T14" s="27">
        <v>117.0</v>
      </c>
      <c r="U14" s="27">
        <v>117.0</v>
      </c>
      <c r="V14" s="26">
        <v>0.0</v>
      </c>
      <c r="W14" s="26">
        <v>76.0</v>
      </c>
      <c r="X14" s="26">
        <v>48.0</v>
      </c>
      <c r="Y14" s="26">
        <v>66.0</v>
      </c>
      <c r="Z14" s="26">
        <v>16.0</v>
      </c>
      <c r="AA14" s="32">
        <f t="shared" si="6"/>
        <v>852</v>
      </c>
      <c r="AB14" s="30"/>
    </row>
    <row r="15" ht="15.75" customHeight="1">
      <c r="B15" s="25" t="s">
        <v>10</v>
      </c>
      <c r="C15" s="26" t="s">
        <v>13</v>
      </c>
      <c r="D15" s="26">
        <v>66.0</v>
      </c>
      <c r="E15" s="26">
        <v>14.0</v>
      </c>
      <c r="F15" s="26">
        <v>587.0</v>
      </c>
      <c r="G15" s="26">
        <v>59.0</v>
      </c>
      <c r="H15" s="26">
        <v>51.0</v>
      </c>
      <c r="I15" s="26">
        <v>13.0</v>
      </c>
      <c r="J15" s="26">
        <v>34.0</v>
      </c>
      <c r="K15" s="28">
        <f>50+16</f>
        <v>66</v>
      </c>
      <c r="L15" s="29">
        <f t="shared" si="5"/>
        <v>890</v>
      </c>
      <c r="M15" s="30"/>
      <c r="O15" s="36" t="s">
        <v>30</v>
      </c>
      <c r="P15" s="37">
        <f t="shared" ref="P15:AA15" si="7">SUM(P12:P14)</f>
        <v>105</v>
      </c>
      <c r="Q15" s="37">
        <f t="shared" si="7"/>
        <v>255</v>
      </c>
      <c r="R15" s="37">
        <f t="shared" si="7"/>
        <v>314</v>
      </c>
      <c r="S15" s="37">
        <f t="shared" si="7"/>
        <v>376</v>
      </c>
      <c r="T15" s="37">
        <f t="shared" si="7"/>
        <v>166</v>
      </c>
      <c r="U15" s="37">
        <f t="shared" si="7"/>
        <v>250</v>
      </c>
      <c r="V15" s="37">
        <f t="shared" si="7"/>
        <v>84</v>
      </c>
      <c r="W15" s="37">
        <f t="shared" si="7"/>
        <v>221</v>
      </c>
      <c r="X15" s="37">
        <f t="shared" si="7"/>
        <v>124</v>
      </c>
      <c r="Y15" s="37">
        <f t="shared" si="7"/>
        <v>113</v>
      </c>
      <c r="Z15" s="37">
        <f t="shared" si="7"/>
        <v>42</v>
      </c>
      <c r="AA15" s="37">
        <f t="shared" si="7"/>
        <v>2050</v>
      </c>
      <c r="AB15" s="30">
        <f>AA15/SUM($AA$15,$AA$11,$AA$5:$AA$8)</f>
        <v>0.1701527224</v>
      </c>
    </row>
    <row r="16" ht="15.75" customHeight="1">
      <c r="B16" s="38" t="s">
        <v>11</v>
      </c>
      <c r="C16" s="39" t="s">
        <v>13</v>
      </c>
      <c r="D16" s="39">
        <v>28.0</v>
      </c>
      <c r="E16" s="39" t="s">
        <v>13</v>
      </c>
      <c r="F16" s="39">
        <v>431.0</v>
      </c>
      <c r="G16" s="39" t="s">
        <v>13</v>
      </c>
      <c r="H16" s="39" t="s">
        <v>13</v>
      </c>
      <c r="I16" s="39">
        <v>14.0</v>
      </c>
      <c r="J16" s="39">
        <v>12.0</v>
      </c>
      <c r="K16" s="40">
        <v>16.0</v>
      </c>
      <c r="L16" s="41">
        <f t="shared" si="5"/>
        <v>501</v>
      </c>
      <c r="M16" s="30"/>
    </row>
    <row r="17" ht="15.75" customHeight="1">
      <c r="B17" s="42"/>
      <c r="C17" s="43"/>
      <c r="D17" s="43"/>
      <c r="E17" s="43"/>
      <c r="F17" s="43"/>
      <c r="G17" s="43"/>
      <c r="H17" s="43"/>
      <c r="I17" s="43"/>
      <c r="J17" s="43"/>
      <c r="K17" s="43"/>
    </row>
    <row r="18" ht="15.75" customHeight="1"/>
    <row r="19" ht="15.75" customHeight="1"/>
    <row r="20" ht="15.75" customHeight="1"/>
    <row r="21" ht="15.75" customHeight="1"/>
    <row r="22" ht="15.75" customHeight="1">
      <c r="O22" s="46" t="s">
        <v>22</v>
      </c>
      <c r="P22" s="47" t="s">
        <v>32</v>
      </c>
    </row>
    <row r="23" ht="15.75" customHeight="1">
      <c r="O23" s="49" t="s">
        <v>28</v>
      </c>
      <c r="P23" s="30">
        <v>0.0249003984063745</v>
      </c>
    </row>
    <row r="24" ht="15.75" customHeight="1">
      <c r="O24" s="49" t="s">
        <v>12</v>
      </c>
      <c r="P24" s="30">
        <v>0.043824701195219126</v>
      </c>
    </row>
    <row r="25" ht="15.75" customHeight="1">
      <c r="O25" s="49" t="s">
        <v>20</v>
      </c>
      <c r="P25" s="30">
        <v>0.0</v>
      </c>
    </row>
    <row r="26" ht="15.75" customHeight="1">
      <c r="O26" s="49" t="s">
        <v>18</v>
      </c>
      <c r="P26" s="30">
        <v>0.0</v>
      </c>
    </row>
    <row r="27" ht="15.75" customHeight="1">
      <c r="O27" s="49" t="s">
        <v>19</v>
      </c>
      <c r="P27" s="30">
        <v>0.0</v>
      </c>
    </row>
    <row r="28" ht="15.75" customHeight="1">
      <c r="O28" s="49" t="s">
        <v>16</v>
      </c>
      <c r="P28" s="30">
        <v>0.0</v>
      </c>
    </row>
    <row r="29" ht="15.75" customHeight="1">
      <c r="O29" s="49" t="s">
        <v>17</v>
      </c>
      <c r="P29" s="30">
        <v>0.0</v>
      </c>
    </row>
    <row r="30" ht="15.75" customHeight="1">
      <c r="O30" s="49" t="s">
        <v>29</v>
      </c>
      <c r="P30" s="30">
        <v>0.14184926958831343</v>
      </c>
    </row>
    <row r="31" ht="15.75" customHeight="1">
      <c r="O31" s="49" t="s">
        <v>14</v>
      </c>
      <c r="P31" s="30">
        <v>0.003901062416998672</v>
      </c>
    </row>
    <row r="32" ht="15.75" customHeight="1">
      <c r="O32" s="49" t="s">
        <v>15</v>
      </c>
      <c r="P32" s="30">
        <v>0.6153718459495352</v>
      </c>
    </row>
    <row r="33" ht="15.75" customHeight="1">
      <c r="O33" s="47" t="s">
        <v>33</v>
      </c>
      <c r="P33" s="50">
        <v>0.8298472775564409</v>
      </c>
    </row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>
      <c r="P44" s="53"/>
    </row>
    <row r="45" ht="15.75" customHeight="1">
      <c r="P45" s="53"/>
    </row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87401575" footer="0.0" header="0.0" left="0.511811024" right="0.511811024" top="0.787401575"/>
  <pageSetup paperSize="9" orientation="portrait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1.22" defaultRowHeight="15.0"/>
  <cols>
    <col customWidth="1" min="1" max="1" width="5.44"/>
    <col customWidth="1" min="2" max="2" width="14.44"/>
    <col customWidth="1" min="3" max="13" width="8.78"/>
    <col customWidth="1" min="14" max="26" width="10.78"/>
  </cols>
  <sheetData>
    <row r="1" ht="52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93.0" customHeight="1">
      <c r="A2" s="1"/>
      <c r="B2" s="1"/>
      <c r="C2" s="2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51.7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15.75" customHeight="1">
      <c r="A4" s="1"/>
      <c r="B4" s="3" t="s">
        <v>0</v>
      </c>
      <c r="C4" s="4" t="s">
        <v>1</v>
      </c>
      <c r="D4" s="4" t="s">
        <v>2</v>
      </c>
      <c r="E4" s="4" t="s">
        <v>3</v>
      </c>
      <c r="F4" s="4" t="s">
        <v>4</v>
      </c>
      <c r="G4" s="4" t="s">
        <v>5</v>
      </c>
      <c r="H4" s="4" t="s">
        <v>6</v>
      </c>
      <c r="I4" s="4" t="s">
        <v>7</v>
      </c>
      <c r="J4" s="4" t="s">
        <v>8</v>
      </c>
      <c r="K4" s="4" t="s">
        <v>9</v>
      </c>
      <c r="L4" s="4" t="s">
        <v>10</v>
      </c>
      <c r="M4" s="4" t="s">
        <v>11</v>
      </c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15.75" customHeight="1">
      <c r="A5" s="1"/>
      <c r="B5" s="5" t="s">
        <v>12</v>
      </c>
      <c r="C5" s="6">
        <v>177.0</v>
      </c>
      <c r="D5" s="6">
        <v>138.0</v>
      </c>
      <c r="E5" s="6">
        <v>119.0</v>
      </c>
      <c r="F5" s="6">
        <v>94.0</v>
      </c>
      <c r="G5" s="6" t="s">
        <v>13</v>
      </c>
      <c r="H5" s="6" t="s">
        <v>13</v>
      </c>
      <c r="I5" s="6" t="s">
        <v>13</v>
      </c>
      <c r="J5" s="6" t="s">
        <v>13</v>
      </c>
      <c r="K5" s="6" t="s">
        <v>13</v>
      </c>
      <c r="L5" s="6" t="s">
        <v>13</v>
      </c>
      <c r="M5" s="6" t="s">
        <v>13</v>
      </c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15.75" hidden="1" customHeight="1">
      <c r="A6" s="1"/>
      <c r="B6" s="54" t="s">
        <v>34</v>
      </c>
      <c r="C6" s="7">
        <v>0.0</v>
      </c>
      <c r="D6" s="7" t="s">
        <v>13</v>
      </c>
      <c r="E6" s="7" t="s">
        <v>13</v>
      </c>
      <c r="F6" s="7" t="s">
        <v>13</v>
      </c>
      <c r="G6" s="7" t="s">
        <v>13</v>
      </c>
      <c r="H6" s="7" t="s">
        <v>13</v>
      </c>
      <c r="I6" s="7" t="s">
        <v>13</v>
      </c>
      <c r="J6" s="7">
        <v>105.0</v>
      </c>
      <c r="K6" s="7">
        <v>101.0</v>
      </c>
      <c r="L6" s="7">
        <v>66.0</v>
      </c>
      <c r="M6" s="7">
        <v>28.0</v>
      </c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15.75" customHeight="1">
      <c r="A7" s="1"/>
      <c r="B7" s="5" t="s">
        <v>14</v>
      </c>
      <c r="C7" s="7" t="s">
        <v>13</v>
      </c>
      <c r="D7" s="7" t="s">
        <v>13</v>
      </c>
      <c r="E7" s="7" t="s">
        <v>13</v>
      </c>
      <c r="F7" s="7" t="s">
        <v>13</v>
      </c>
      <c r="G7" s="7" t="s">
        <v>13</v>
      </c>
      <c r="H7" s="7" t="s">
        <v>13</v>
      </c>
      <c r="I7" s="7">
        <v>8.0</v>
      </c>
      <c r="J7" s="7">
        <v>25.0</v>
      </c>
      <c r="K7" s="7" t="s">
        <v>13</v>
      </c>
      <c r="L7" s="7">
        <v>14.0</v>
      </c>
      <c r="M7" s="7" t="s">
        <v>13</v>
      </c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ht="15.75" customHeight="1">
      <c r="A8" s="1"/>
      <c r="B8" s="5" t="s">
        <v>15</v>
      </c>
      <c r="C8" s="7">
        <v>209.0</v>
      </c>
      <c r="D8" s="7">
        <v>424.0</v>
      </c>
      <c r="E8" s="7">
        <v>1052.0</v>
      </c>
      <c r="F8" s="7">
        <v>792.0</v>
      </c>
      <c r="G8" s="7">
        <v>1182.0</v>
      </c>
      <c r="H8" s="7">
        <v>555.0</v>
      </c>
      <c r="I8" s="7">
        <v>657.0</v>
      </c>
      <c r="J8" s="7">
        <v>711.0</v>
      </c>
      <c r="K8" s="7">
        <v>814.0</v>
      </c>
      <c r="L8" s="7">
        <v>587.0</v>
      </c>
      <c r="M8" s="7">
        <v>431.0</v>
      </c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15.75" customHeight="1">
      <c r="A9" s="1"/>
      <c r="B9" s="5" t="s">
        <v>16</v>
      </c>
      <c r="C9" s="7" t="s">
        <v>13</v>
      </c>
      <c r="D9" s="7">
        <f>44+66</f>
        <v>110</v>
      </c>
      <c r="E9" s="7">
        <f>13+29+74+29+33+12</f>
        <v>190</v>
      </c>
      <c r="F9" s="7">
        <v>204.0</v>
      </c>
      <c r="G9" s="9">
        <v>162.0</v>
      </c>
      <c r="H9" s="10"/>
      <c r="I9" s="7">
        <v>144.0</v>
      </c>
      <c r="J9" s="7">
        <v>160.0</v>
      </c>
      <c r="K9" s="7">
        <v>74.0</v>
      </c>
      <c r="L9" s="7">
        <v>59.0</v>
      </c>
      <c r="M9" s="7" t="s">
        <v>13</v>
      </c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ht="15.75" customHeight="1">
      <c r="A10" s="1"/>
      <c r="B10" s="5" t="s">
        <v>17</v>
      </c>
      <c r="C10" s="7" t="s">
        <v>13</v>
      </c>
      <c r="D10" s="7">
        <v>208.0</v>
      </c>
      <c r="E10" s="7">
        <v>33.0</v>
      </c>
      <c r="F10" s="7">
        <v>100.0</v>
      </c>
      <c r="G10" s="7" t="s">
        <v>13</v>
      </c>
      <c r="H10" s="9">
        <v>55.0</v>
      </c>
      <c r="I10" s="10"/>
      <c r="J10" s="7">
        <v>79.0</v>
      </c>
      <c r="K10" s="7">
        <v>80.0</v>
      </c>
      <c r="L10" s="7">
        <v>51.0</v>
      </c>
      <c r="M10" s="7" t="s">
        <v>13</v>
      </c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15.75" customHeight="1">
      <c r="A11" s="1"/>
      <c r="B11" s="5" t="s">
        <v>18</v>
      </c>
      <c r="C11" s="7">
        <v>56.0</v>
      </c>
      <c r="D11" s="7">
        <f>57+12</f>
        <v>69</v>
      </c>
      <c r="E11" s="7">
        <f>86+46</f>
        <v>132</v>
      </c>
      <c r="F11" s="7">
        <f>44+68+17</f>
        <v>129</v>
      </c>
      <c r="G11" s="7" t="s">
        <v>13</v>
      </c>
      <c r="H11" s="9">
        <f>66+82+19</f>
        <v>167</v>
      </c>
      <c r="I11" s="10"/>
      <c r="J11" s="7">
        <f>32+28+13</f>
        <v>73</v>
      </c>
      <c r="K11" s="7">
        <f>27+35</f>
        <v>62</v>
      </c>
      <c r="L11" s="7">
        <v>13.0</v>
      </c>
      <c r="M11" s="7">
        <v>14.0</v>
      </c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15.75" customHeight="1">
      <c r="A12" s="1"/>
      <c r="B12" s="5" t="s">
        <v>19</v>
      </c>
      <c r="C12" s="9">
        <v>79.0</v>
      </c>
      <c r="D12" s="10"/>
      <c r="E12" s="7">
        <f>55+19</f>
        <v>74</v>
      </c>
      <c r="F12" s="7">
        <f>69+30</f>
        <v>99</v>
      </c>
      <c r="G12" s="9">
        <v>99.0</v>
      </c>
      <c r="H12" s="10"/>
      <c r="I12" s="7" t="s">
        <v>13</v>
      </c>
      <c r="J12" s="7">
        <f>48+24</f>
        <v>72</v>
      </c>
      <c r="K12" s="7">
        <v>14.0</v>
      </c>
      <c r="L12" s="7">
        <v>34.0</v>
      </c>
      <c r="M12" s="7">
        <v>12.0</v>
      </c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ht="15.75" customHeight="1">
      <c r="A13" s="1"/>
      <c r="B13" s="5" t="s">
        <v>20</v>
      </c>
      <c r="C13" s="7" t="s">
        <v>13</v>
      </c>
      <c r="D13" s="7">
        <f>168-12</f>
        <v>156</v>
      </c>
      <c r="E13" s="7">
        <f>122-14</f>
        <v>108</v>
      </c>
      <c r="F13" s="7">
        <v>148.0</v>
      </c>
      <c r="G13" s="9">
        <f>252-18</f>
        <v>234</v>
      </c>
      <c r="H13" s="10"/>
      <c r="I13" s="7" t="s">
        <v>13</v>
      </c>
      <c r="J13" s="7">
        <f>30+46</f>
        <v>76</v>
      </c>
      <c r="K13" s="7">
        <f>17+31</f>
        <v>48</v>
      </c>
      <c r="L13" s="7">
        <f>50+16</f>
        <v>66</v>
      </c>
      <c r="M13" s="7">
        <v>16.0</v>
      </c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ht="15.75" customHeight="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ht="15.75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ht="15.75" customHeight="1">
      <c r="A16" s="1"/>
      <c r="B16" s="1"/>
      <c r="C16" s="1"/>
      <c r="D16" s="1"/>
      <c r="E16" s="1"/>
      <c r="F16" s="11" t="s">
        <v>21</v>
      </c>
      <c r="G16" s="12"/>
      <c r="H16" s="13">
        <f>SUM(C5:M13)</f>
        <v>12048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ht="24.0" customHeight="1">
      <c r="A17" s="1"/>
      <c r="B17" s="1"/>
      <c r="C17" s="1"/>
      <c r="D17" s="1"/>
      <c r="E17" s="1"/>
      <c r="F17" s="14"/>
      <c r="G17" s="15"/>
      <c r="H17" s="16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ht="15.75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ht="15.75" customHeigh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ht="15.75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ht="15.75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ht="15.75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ht="15.75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ht="15.7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ht="15.7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ht="15.7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ht="15.7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ht="15.7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ht="15.7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ht="15.7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ht="15.7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ht="15.7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ht="15.7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ht="15.7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ht="15.7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ht="15.7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15.7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15.7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15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15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15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15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15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15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15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15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15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15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15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15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15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15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15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15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15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15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15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15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15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15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15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15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15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15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15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15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15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15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15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15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15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15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15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15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15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15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15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15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15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15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15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15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15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15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15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15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15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15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15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15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15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15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15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15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15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15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15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15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15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15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15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15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15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15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5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5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5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5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15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5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5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5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5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5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5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5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15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15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5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5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5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5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5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5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15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5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5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5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5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5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5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5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5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5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5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5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5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5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5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5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5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5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5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5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5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5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5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5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5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5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5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5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5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5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5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5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5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5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5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5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5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5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5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5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5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5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5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5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5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5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5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5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5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5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5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5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5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5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5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5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5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5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5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5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5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5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5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5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5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5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5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5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5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5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5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5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5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5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5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5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5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5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5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5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5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5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5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5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5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5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5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5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5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5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5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5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5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5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5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5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5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5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5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5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5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5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5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5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5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5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5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5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5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5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5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5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5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5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5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5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5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5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5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5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5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5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5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5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5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5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5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5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5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5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5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5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5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5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5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5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5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5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5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5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5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5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5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5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5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5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5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5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5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5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5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5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5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5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5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5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5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5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5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5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5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5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5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5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5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5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5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5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5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5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5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5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5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5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5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5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5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5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5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5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5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5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5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5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5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5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5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5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5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5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5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5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5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5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5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5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5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5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5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5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5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5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5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5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5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5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5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5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5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5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5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5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5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5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5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5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5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5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5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5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5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5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5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5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5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5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5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5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5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5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5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5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5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5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5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5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5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5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5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5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5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5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5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5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5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5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5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5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5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5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5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5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5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5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5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5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5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5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5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5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5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5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5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5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5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5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5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5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5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5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5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5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5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5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5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5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5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5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5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5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5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5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5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5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5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5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5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5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5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5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5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5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5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5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5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5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5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5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5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5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5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5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5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5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5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5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5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5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5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5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5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5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5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5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5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5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5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5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5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5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5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5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5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5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5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5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5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5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5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5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5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5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5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5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5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5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5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5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5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5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5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5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5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5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5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5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5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5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5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5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5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5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5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5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5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5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5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5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5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5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5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5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5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5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5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5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5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5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5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5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5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5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5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5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5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5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5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5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5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5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5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5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5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5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5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5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5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5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5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5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5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5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5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5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5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5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5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5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5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5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5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5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5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5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5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5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5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5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5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5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5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5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5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5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5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5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5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5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5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5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5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5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5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5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5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5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5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5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5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5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5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5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5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5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5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5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5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5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5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5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5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5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5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5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5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5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5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5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5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5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5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5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5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5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5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5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5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5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5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5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5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5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5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5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5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5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5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5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5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5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5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5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5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5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5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5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5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5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5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5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5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5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5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5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5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5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5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5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5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5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5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5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5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5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5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5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5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5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5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5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5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5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5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5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5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5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5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5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5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5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5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5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5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5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5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5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5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5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5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5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5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5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5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5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5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5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5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5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5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5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5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5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5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5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5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5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5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5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5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5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5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5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5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5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5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5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5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5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5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5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5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5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5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5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5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5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5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5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5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5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5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5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5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5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5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5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5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5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5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5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5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5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5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5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5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5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5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5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5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5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5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5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5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5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5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5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5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5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5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5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5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5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5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5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5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5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5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5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5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5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5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5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5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5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5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5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5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5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5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5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5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5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5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5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5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5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5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5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5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5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5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5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5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5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5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5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5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5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5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5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5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5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5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5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5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5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5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5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5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5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5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5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5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5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5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5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5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5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5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5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5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5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5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5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5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5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5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5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5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5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5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5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5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5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5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5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5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5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5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5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5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5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5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5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5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5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5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5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5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5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5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5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5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5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5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5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5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5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5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5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5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5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5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5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5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5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5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5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5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5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5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5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5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5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5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5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5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5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5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5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5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5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5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5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5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5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5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5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5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5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5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5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5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5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5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5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5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5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5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5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5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5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5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5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5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5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5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5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5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5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5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5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5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5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5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5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5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5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5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5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5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5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5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5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5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5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5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5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5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5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5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5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5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5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5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5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5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5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5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5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5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5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5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5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5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5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5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5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5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5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5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5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5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5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5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5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5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5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5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5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5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5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5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5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5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5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5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5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5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5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5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5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5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5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5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5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5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5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5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5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5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5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5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5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5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5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5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5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5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5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5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5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5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5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5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5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5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5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5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5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5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5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5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5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5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5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5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5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5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5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5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5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5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5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5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5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5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5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5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5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5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5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5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5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5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5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5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5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5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5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5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5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5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5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5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5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5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5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5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5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5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5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5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5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5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ht="15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9">
    <mergeCell ref="G12:H12"/>
    <mergeCell ref="G13:H13"/>
    <mergeCell ref="F16:G17"/>
    <mergeCell ref="H16:H17"/>
    <mergeCell ref="C2:L2"/>
    <mergeCell ref="G9:H9"/>
    <mergeCell ref="H10:I10"/>
    <mergeCell ref="H11:I11"/>
    <mergeCell ref="C12:D12"/>
  </mergeCells>
  <printOptions/>
  <pageMargins bottom="0.787401575" footer="0.0" header="0.0" left="0.511811024" right="0.511811024" top="0.787401575"/>
  <pageSetup paperSize="9"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2023-02-14T13:38:43Z</dcterms:created>
  <dc:creator>Microsoft Office User</dc:creator>
</cp:coreProperties>
</file>